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0c5a6f63f31b8709/Ambiente de Trabalho/"/>
    </mc:Choice>
  </mc:AlternateContent>
  <xr:revisionPtr revIDLastSave="83" documentId="8_{DCF870DF-D2DD-4E7F-B9ED-6D8B87E1205A}" xr6:coauthVersionLast="47" xr6:coauthVersionMax="47" xr10:uidLastSave="{E6745D86-9C87-4F2E-BECE-84D46EC0D71C}"/>
  <bookViews>
    <workbookView xWindow="-120" yWindow="-120" windowWidth="29040" windowHeight="15720" xr2:uid="{00000000-000D-0000-FFFF-FFFF00000000}"/>
  </bookViews>
  <sheets>
    <sheet name="Caracterização da amostra" sheetId="9" r:id="rId1"/>
    <sheet name="Performance Operacional" sheetId="10" r:id="rId2"/>
    <sheet name="Recursos Humanos" sheetId="13" r:id="rId3"/>
    <sheet name="Políticas e beneficios" sheetId="8" r:id="rId4"/>
    <sheet name="Recurso ao Outsourcing" sheetId="12" r:id="rId5"/>
    <sheet name="Tecnologia" sheetId="11" r:id="rId6"/>
    <sheet name="Melhoria Contínua" sheetId="6" r:id="rId7"/>
    <sheet name="Dados Financeiros" sheetId="7" r:id="rId8"/>
  </sheets>
  <definedNames>
    <definedName name="_xlnm._FilterDatabase" localSheetId="0" hidden="1">'Caracterização da amostra'!$B$3:$C$5</definedName>
    <definedName name="_xlnm._FilterDatabase" localSheetId="6" hidden="1">'Melhoria Contínua'!$B$65:$E$72</definedName>
    <definedName name="_xlnm._FilterDatabase" localSheetId="1" hidden="1">'Performance Operacional'!$B$58:$C$68</definedName>
    <definedName name="_xlnm._FilterDatabase" localSheetId="3" hidden="1">'Políticas e beneficios'!#REF!</definedName>
    <definedName name="_xlnm._FilterDatabase" localSheetId="4" hidden="1">'Recurso ao Outsourcing'!$B$20:$E$28</definedName>
    <definedName name="_xlnm._FilterDatabase" localSheetId="2" hidden="1">'Recursos Humanos'!$B$53:$C$60</definedName>
    <definedName name="_xlnm.Print_Area" localSheetId="0">'Caracterização da amostra'!$A$1:$F$100</definedName>
    <definedName name="_xlnm.Print_Area" localSheetId="7">'Dados Financeiros'!$A$1:$D$38</definedName>
    <definedName name="_xlnm.Print_Area" localSheetId="6">'Melhoria Contínua'!$A$2:$F$100</definedName>
    <definedName name="_xlnm.Print_Area" localSheetId="1">'Performance Operacional'!$A$1:$G$273</definedName>
    <definedName name="_xlnm.Print_Area" localSheetId="3">'Políticas e beneficios'!$A$1:$D$88</definedName>
    <definedName name="_xlnm.Print_Area" localSheetId="4">'Recurso ao Outsourcing'!$A$1:$F$41</definedName>
    <definedName name="_xlnm.Print_Area" localSheetId="2">'Recursos Humanos'!$A$1:$H$296</definedName>
    <definedName name="_xlnm.Print_Area" localSheetId="5">Tecnologia!$A$1:$F$183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0" l="1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C100" i="9" l="1"/>
  <c r="C71" i="9"/>
  <c r="C47" i="9"/>
  <c r="C23" i="9"/>
  <c r="D22" i="9" s="1"/>
  <c r="D16" i="9" l="1"/>
  <c r="D9" i="9"/>
  <c r="D13" i="9"/>
  <c r="D17" i="9"/>
  <c r="D21" i="9"/>
  <c r="D11" i="9"/>
  <c r="D15" i="9"/>
  <c r="D19" i="9"/>
  <c r="D12" i="9"/>
  <c r="D20" i="9"/>
  <c r="D10" i="9"/>
  <c r="D14" i="9"/>
  <c r="D18" i="9"/>
  <c r="D23" i="9" l="1"/>
</calcChain>
</file>

<file path=xl/sharedStrings.xml><?xml version="1.0" encoding="utf-8"?>
<sst xmlns="http://schemas.openxmlformats.org/spreadsheetml/2006/main" count="1020" uniqueCount="352">
  <si>
    <t>%</t>
  </si>
  <si>
    <t>Saúde (pública ou privada)</t>
  </si>
  <si>
    <t>Turismo</t>
  </si>
  <si>
    <t>Comércio (retalho e distribuição)</t>
  </si>
  <si>
    <t>Correios e Distribuição Expresso</t>
  </si>
  <si>
    <t>Outro</t>
  </si>
  <si>
    <t>Seguradoras</t>
  </si>
  <si>
    <t>Telecomunicações</t>
  </si>
  <si>
    <t>Sector de actividade</t>
  </si>
  <si>
    <t>Número total de Operadores</t>
  </si>
  <si>
    <t>Número total de Supervisores</t>
  </si>
  <si>
    <t>Rácio de Supervisores e staff por sector de actividade</t>
  </si>
  <si>
    <t>Operadores por Supervisor</t>
  </si>
  <si>
    <t>Telefone</t>
  </si>
  <si>
    <t>Não</t>
  </si>
  <si>
    <t>Sim</t>
  </si>
  <si>
    <t>Outra</t>
  </si>
  <si>
    <t>Solução de gravação de voz e dados</t>
  </si>
  <si>
    <t>Não, nem irá contratar</t>
  </si>
  <si>
    <t>Tecnologia</t>
  </si>
  <si>
    <t>Controlo de Qualidade</t>
  </si>
  <si>
    <t>Instalações</t>
  </si>
  <si>
    <t>Supervisores</t>
  </si>
  <si>
    <t>Six Sigma</t>
  </si>
  <si>
    <t>ISO 27001</t>
  </si>
  <si>
    <t>Está em processo de certificação</t>
  </si>
  <si>
    <t>ISO 14001</t>
  </si>
  <si>
    <t>ISO 9001</t>
  </si>
  <si>
    <t>Número médio de PAs</t>
  </si>
  <si>
    <t>Modelo de remuneração</t>
  </si>
  <si>
    <t>Rubrica</t>
  </si>
  <si>
    <t>Periodicidade</t>
  </si>
  <si>
    <t>Tecnologia de GPS</t>
  </si>
  <si>
    <t>Solução de envio automático de SMS</t>
  </si>
  <si>
    <t>Não, mas irá contratar</t>
  </si>
  <si>
    <t>Serviços contratados</t>
  </si>
  <si>
    <t>Por chamada atendida</t>
  </si>
  <si>
    <r>
      <t xml:space="preserve">Número total de </t>
    </r>
    <r>
      <rPr>
        <i/>
        <sz val="10"/>
        <color rgb="FFFFFFFF"/>
        <rFont val="Arial"/>
        <family val="2"/>
      </rPr>
      <t>staff</t>
    </r>
    <r>
      <rPr>
        <sz val="10"/>
        <color rgb="FFFFFFFF"/>
        <rFont val="Arial"/>
        <family val="2"/>
      </rPr>
      <t xml:space="preserve">/recursos humanos de suporte/chefias </t>
    </r>
  </si>
  <si>
    <r>
      <t xml:space="preserve">Operadores por </t>
    </r>
    <r>
      <rPr>
        <i/>
        <sz val="10"/>
        <color rgb="FFFFFFFF"/>
        <rFont val="Arial"/>
        <family val="2"/>
      </rPr>
      <t>staff</t>
    </r>
  </si>
  <si>
    <t>Gestão de reclamações</t>
  </si>
  <si>
    <t>Taxa de ocupação</t>
  </si>
  <si>
    <t>Ano</t>
  </si>
  <si>
    <t>Software de previsão e dimensionamento</t>
  </si>
  <si>
    <t>Soluções</t>
  </si>
  <si>
    <t>Ampliar cobertura do horário de atendimento</t>
  </si>
  <si>
    <t>Redução de custos</t>
  </si>
  <si>
    <t>Rapidez na evolução tecnológica</t>
  </si>
  <si>
    <t>Custos de implementação</t>
  </si>
  <si>
    <t>Competências específicas necessárias</t>
  </si>
  <si>
    <t>Não consideramos o conceito</t>
  </si>
  <si>
    <t>Sim, utilizamos práticas</t>
  </si>
  <si>
    <t>Sim, utilizamos práticas e ferramentas</t>
  </si>
  <si>
    <t>Não possui nenhuma certificação mas gostava</t>
  </si>
  <si>
    <t>Salários e Prémios</t>
  </si>
  <si>
    <t>Contratação e Formação</t>
  </si>
  <si>
    <t>Instalações (Rendas, Viaturas, Serviços Externos)</t>
  </si>
  <si>
    <t>Assistência em Viagem</t>
  </si>
  <si>
    <t>SMS</t>
  </si>
  <si>
    <t>E-mail</t>
  </si>
  <si>
    <t>Contrato sem termo</t>
  </si>
  <si>
    <t>Contrato a termo</t>
  </si>
  <si>
    <t>Trabalho temporário</t>
  </si>
  <si>
    <t>Percentagem</t>
  </si>
  <si>
    <t>&lt;</t>
  </si>
  <si>
    <t xml:space="preserve">                                </t>
  </si>
  <si>
    <t xml:space="preserve">                                               </t>
  </si>
  <si>
    <t xml:space="preserve">      </t>
  </si>
  <si>
    <t>Utilities (água, gás e eletricidade)</t>
  </si>
  <si>
    <t>Bancos e outras Instituições Financeiras</t>
  </si>
  <si>
    <t>Múltiplas transferências de ligação</t>
  </si>
  <si>
    <t>Problemas de comunicação</t>
  </si>
  <si>
    <t>Demora no atendimento</t>
  </si>
  <si>
    <t>Recebimento de informações incorretas ou incompletas</t>
  </si>
  <si>
    <t>Sim, mas deixará de contratar</t>
  </si>
  <si>
    <t>Sim e continuará a contratar</t>
  </si>
  <si>
    <t>Gestão operacional diária</t>
  </si>
  <si>
    <t>Por hora</t>
  </si>
  <si>
    <t>Por solicitação</t>
  </si>
  <si>
    <t>Por solicitação resolvida</t>
  </si>
  <si>
    <t>Por objetivos de qualidade</t>
  </si>
  <si>
    <t>Robotic Process Automation</t>
  </si>
  <si>
    <t>RPA</t>
  </si>
  <si>
    <t>Canais</t>
  </si>
  <si>
    <t>Razões</t>
  </si>
  <si>
    <t>Dificuldade na Integração de sistemas</t>
  </si>
  <si>
    <t>Setor</t>
  </si>
  <si>
    <t>Não equacionamos evoluir para a Cloud</t>
  </si>
  <si>
    <t>Opções</t>
  </si>
  <si>
    <t>Não, mas iremos investir</t>
  </si>
  <si>
    <t>Sim e continuaremos a investir</t>
  </si>
  <si>
    <t>Não, nem iremos investir</t>
  </si>
  <si>
    <t>Sim, mas deixaremos de investir</t>
  </si>
  <si>
    <t>Sim e investiremos no próximo ano</t>
  </si>
  <si>
    <t>Sim, mas não investiremos no próximo ano</t>
  </si>
  <si>
    <t>Não, mas iremos investir no próximo ano</t>
  </si>
  <si>
    <t>Não, nem iremos investir no próximo ano</t>
  </si>
  <si>
    <t>Investimento</t>
  </si>
  <si>
    <t>Trimestral</t>
  </si>
  <si>
    <t>Semestral</t>
  </si>
  <si>
    <t>Taxa Média de absentismo</t>
  </si>
  <si>
    <t>Taxa de Rotatividade</t>
  </si>
  <si>
    <t>Antiguidade Média</t>
  </si>
  <si>
    <t>Taxa de rotatividade dos Supervisores</t>
  </si>
  <si>
    <t>Colaboradores do Contact Center</t>
  </si>
  <si>
    <t>Horas de formação anual</t>
  </si>
  <si>
    <t>Masculino</t>
  </si>
  <si>
    <t>Feminino</t>
  </si>
  <si>
    <t>Até 25 anos</t>
  </si>
  <si>
    <t>De 25 anos até 40 anos</t>
  </si>
  <si>
    <t>Mais de 40 anos</t>
  </si>
  <si>
    <t>Viana do Castelo</t>
  </si>
  <si>
    <t>Braga</t>
  </si>
  <si>
    <t>Vila Real</t>
  </si>
  <si>
    <t>Bragança</t>
  </si>
  <si>
    <t>Porto</t>
  </si>
  <si>
    <t>Viseu</t>
  </si>
  <si>
    <t>Guarda</t>
  </si>
  <si>
    <t>Aveiro</t>
  </si>
  <si>
    <t>Coimbra</t>
  </si>
  <si>
    <t>Castelo Branco</t>
  </si>
  <si>
    <t>Leiria</t>
  </si>
  <si>
    <t>Lisboa</t>
  </si>
  <si>
    <t>Santarém</t>
  </si>
  <si>
    <t>Portalegre</t>
  </si>
  <si>
    <t>Évora</t>
  </si>
  <si>
    <t>Setúbal</t>
  </si>
  <si>
    <t>Faro</t>
  </si>
  <si>
    <t>Beja</t>
  </si>
  <si>
    <t>Açores</t>
  </si>
  <si>
    <t>Madeira</t>
  </si>
  <si>
    <t>Inquéritos de Satisfação ou similares</t>
  </si>
  <si>
    <t>Gestão de pedidos e cadastro de produtos e serviços</t>
  </si>
  <si>
    <t>Cobranças</t>
  </si>
  <si>
    <t>Ordenado</t>
  </si>
  <si>
    <t>Rácio</t>
  </si>
  <si>
    <t>Outsourcer</t>
  </si>
  <si>
    <t>Telemarketing/Vendas Outbound</t>
  </si>
  <si>
    <t>Bancos e outras instituições financeiras</t>
  </si>
  <si>
    <t>Transportes e Viagens</t>
  </si>
  <si>
    <t>Anual</t>
  </si>
  <si>
    <t>Operadores/ Gestores de contactos</t>
  </si>
  <si>
    <t>Por solicitação resolvida líquida</t>
  </si>
  <si>
    <t>Utilities (água, gás e electricidade)</t>
  </si>
  <si>
    <t>Falhas / problemas técnicos</t>
  </si>
  <si>
    <t>Chat (web chat ou chatbots)</t>
  </si>
  <si>
    <t>IVR Self-service</t>
  </si>
  <si>
    <t>Website e APPS (Aplicações Smartphones ou Tablets)</t>
  </si>
  <si>
    <t>Social Media (whatsapp, facebook, twitter, etc)</t>
  </si>
  <si>
    <t>Marketing Automation</t>
  </si>
  <si>
    <t>IVR Natural</t>
  </si>
  <si>
    <t>Já está implementado</t>
  </si>
  <si>
    <t>Não, mas prevemos utilizar</t>
  </si>
  <si>
    <t>Canal</t>
  </si>
  <si>
    <t>Segurança</t>
  </si>
  <si>
    <t>Indústria</t>
  </si>
  <si>
    <t>Utilities (água, gás e Eletricidade)</t>
  </si>
  <si>
    <t>Total 2021</t>
  </si>
  <si>
    <t>Suporte técnico ao Cliente (resolução de problemas técnicos)</t>
  </si>
  <si>
    <t>Serviço ao Cliente (informações, dúvidas)</t>
  </si>
  <si>
    <t>Setores</t>
  </si>
  <si>
    <t>Média 2021</t>
  </si>
  <si>
    <t>Segundos</t>
  </si>
  <si>
    <t>Média (Dias)</t>
  </si>
  <si>
    <t>Regime</t>
  </si>
  <si>
    <t>Híbrido com dias fixos presenciais</t>
  </si>
  <si>
    <t>100% presencial</t>
  </si>
  <si>
    <t>Híbrido sem dias fixos presenciais</t>
  </si>
  <si>
    <t>100% remoto</t>
  </si>
  <si>
    <t>Natural IVR</t>
  </si>
  <si>
    <t>IVR</t>
  </si>
  <si>
    <t>Chat (Whatsapp)</t>
  </si>
  <si>
    <t>Chatbot</t>
  </si>
  <si>
    <t>Melhorar as oportunidades de negócio/vendas</t>
  </si>
  <si>
    <t>Melhorar a performance do Agente/Operador/Gestor de contactos</t>
  </si>
  <si>
    <t>"Apetite" do Cliente por soluções digitais</t>
  </si>
  <si>
    <t>Melhorar a experiência do Cliente</t>
  </si>
  <si>
    <t>Segurança de informação</t>
  </si>
  <si>
    <t>Sim, num período superior a três anos</t>
  </si>
  <si>
    <t>Sim, num período entre um a três anos</t>
  </si>
  <si>
    <t>Sim, num período até um ano</t>
  </si>
  <si>
    <t>Classificação</t>
  </si>
  <si>
    <t>Métrica</t>
  </si>
  <si>
    <t>CES</t>
  </si>
  <si>
    <t>CSTAT</t>
  </si>
  <si>
    <t>NPS</t>
  </si>
  <si>
    <t>Motivos</t>
  </si>
  <si>
    <t>Certificações</t>
  </si>
  <si>
    <t>Inbound</t>
  </si>
  <si>
    <t>Outbound</t>
  </si>
  <si>
    <t xml:space="preserve"> </t>
  </si>
  <si>
    <t>Outros Serviços</t>
  </si>
  <si>
    <t>Total 2022</t>
  </si>
  <si>
    <t>Estudos e sondagens de opinião</t>
  </si>
  <si>
    <t>Receção e processamento de encomendas</t>
  </si>
  <si>
    <t>Retenção/Cancelamentos de serviços</t>
  </si>
  <si>
    <t>Cross Selling e Up selling/Vendas Inbound</t>
  </si>
  <si>
    <t>Média 2022</t>
  </si>
  <si>
    <t xml:space="preserve">Total de recursos Humanos </t>
  </si>
  <si>
    <t xml:space="preserve">FTEs </t>
  </si>
  <si>
    <t>Média de Ensino Superior completo</t>
  </si>
  <si>
    <t>Média de Freq. Ensino Superior</t>
  </si>
  <si>
    <t>Média de Ensino Secundário completo</t>
  </si>
  <si>
    <t>Média de Freq. Ensino Secundário</t>
  </si>
  <si>
    <t>Média de Ensino Básico</t>
  </si>
  <si>
    <t>Resposta</t>
  </si>
  <si>
    <t>Mensal</t>
  </si>
  <si>
    <t xml:space="preserve">Ano </t>
  </si>
  <si>
    <t>Por custo de Recurso Humano</t>
  </si>
  <si>
    <t>Custos/facilidade de implementação</t>
  </si>
  <si>
    <t>Foco no core business</t>
  </si>
  <si>
    <t>Flexibilidade e capacidade de crescimento</t>
  </si>
  <si>
    <t>Back office ou tarefas administrativas</t>
  </si>
  <si>
    <t>CRM</t>
  </si>
  <si>
    <r>
      <t>Ferramenta de S</t>
    </r>
    <r>
      <rPr>
        <i/>
        <sz val="11"/>
        <color theme="1"/>
        <rFont val="Arial Narrow"/>
        <family val="2"/>
      </rPr>
      <t>elf-care</t>
    </r>
    <r>
      <rPr>
        <sz val="11"/>
        <color theme="1"/>
        <rFont val="Arial Narrow"/>
        <family val="2"/>
      </rPr>
      <t xml:space="preserve"> para os Clientes (</t>
    </r>
    <r>
      <rPr>
        <i/>
        <sz val="11"/>
        <color theme="1"/>
        <rFont val="Arial Narrow"/>
        <family val="2"/>
      </rPr>
      <t>chatbots</t>
    </r>
    <r>
      <rPr>
        <sz val="11"/>
        <color theme="1"/>
        <rFont val="Arial Narrow"/>
        <family val="2"/>
      </rPr>
      <t>, IVR S</t>
    </r>
    <r>
      <rPr>
        <i/>
        <sz val="11"/>
        <color theme="1"/>
        <rFont val="Arial Narrow"/>
        <family val="2"/>
      </rPr>
      <t>elf-service</t>
    </r>
    <r>
      <rPr>
        <sz val="11"/>
        <color theme="1"/>
        <rFont val="Arial Narrow"/>
        <family val="2"/>
      </rPr>
      <t>)</t>
    </r>
  </si>
  <si>
    <t>Redes sociais</t>
  </si>
  <si>
    <t>Videochamada</t>
  </si>
  <si>
    <t xml:space="preserve">Sim </t>
  </si>
  <si>
    <t xml:space="preserve">Não </t>
  </si>
  <si>
    <t>Selo da Qualidade APCC</t>
  </si>
  <si>
    <t>Empatia do Operador</t>
  </si>
  <si>
    <t>Faturação e cobranças</t>
  </si>
  <si>
    <t>Outsourcer?</t>
  </si>
  <si>
    <t>Administração Pública e Setor Social</t>
  </si>
  <si>
    <t>Saúde</t>
  </si>
  <si>
    <t>Linhas</t>
  </si>
  <si>
    <t>Tabela 1: A natureza da Empresa é de Outsourcing? (N=1542)</t>
  </si>
  <si>
    <t>Tabela 2: Distribuição das posições por setor de atividade (N=1542)</t>
  </si>
  <si>
    <t>Tabela 3: Distribuição dos Recursos Humanos por Distrito / Região Autónoma (N=1542)</t>
  </si>
  <si>
    <t>Distrito / Região Autónoma</t>
  </si>
  <si>
    <t>Gestão Própria</t>
  </si>
  <si>
    <t>Total 2023</t>
  </si>
  <si>
    <t>Funções</t>
  </si>
  <si>
    <r>
      <t xml:space="preserve">Atividades de </t>
    </r>
    <r>
      <rPr>
        <sz val="12"/>
        <color rgb="FF333333"/>
        <rFont val="Arial Narrow"/>
        <family val="2"/>
      </rPr>
      <t>Back office</t>
    </r>
  </si>
  <si>
    <t>Interação</t>
  </si>
  <si>
    <t>Chat (web chat ou chabots)</t>
  </si>
  <si>
    <t>Website e APPS (Aplicações Smart Phones ou Tablets)</t>
  </si>
  <si>
    <t>Contactos</t>
  </si>
  <si>
    <t>Media 2023</t>
  </si>
  <si>
    <t>Média 2023</t>
  </si>
  <si>
    <t>Administração Publica e Setor Social</t>
  </si>
  <si>
    <t>Comércio (retalho e distrubuição)</t>
  </si>
  <si>
    <t xml:space="preserve">% </t>
  </si>
  <si>
    <t>Horas</t>
  </si>
  <si>
    <t>Dias</t>
  </si>
  <si>
    <t>Social Media (whatsapp, facebook, twitter, etc.)</t>
  </si>
  <si>
    <t>Tabela 3A: Distribuição das Operações por Distrito / Região Autónoma (N=1542)</t>
  </si>
  <si>
    <t>Tabela 4: Variação 2023/2022 da percentagem de distribuição dos Recursos Humanos por Distrito / Região Autónoma (N=1542)</t>
  </si>
  <si>
    <t>Tabela 5: Número de posições de atendimento (PAs) no Contact Center (n=1542)</t>
  </si>
  <si>
    <t>Tabela 6: Principais funções do Contact Center (N=1530)</t>
  </si>
  <si>
    <t>Tabela 7: Contactos Inbound vs. Outbound  (N=1447)</t>
  </si>
  <si>
    <t>Tabela 8: Canais disponibilizados pelo Contact Center ao Cliente (N=1530)</t>
  </si>
  <si>
    <t>Tabela 9: Distribuição de Contactos de Natureza Inbound (N=1257)</t>
  </si>
  <si>
    <t>Tabela 10: Percentagem de contactos Inbound abandonados por canal (N=1193)</t>
  </si>
  <si>
    <t>Tabela 11: Percentagem média de contactos, de natureza Inbound atendidos por IVR/Bot, por dia (N=1096)</t>
  </si>
  <si>
    <t>Tabela 12 :Percentagem das chamadas atendidas por IVR/BOT que são reencaminhadas para o operador(N=566)</t>
  </si>
  <si>
    <t>Tabela 13: Distribuição de Contactos de Natureza Outbound (N=1123)</t>
  </si>
  <si>
    <t>Tabela 14: Duração Média das Chamadas (Minutos) (N=1344)</t>
  </si>
  <si>
    <t>Tabela 15: Tempo de pausa (On Hold) médio (Segundos) (N=1130)</t>
  </si>
  <si>
    <t>Tabela 16: Tempo médio de espera para ser atendido pelo Contact Center (Segundos)  (N=1094)</t>
  </si>
  <si>
    <t>Tabela 17: Taxa de Resolução ao Primeiro Contacto (N=848)</t>
  </si>
  <si>
    <t>Tabela 18: Percentagem de Sucesso das Chamadas Inbound de Retenção (N=367)</t>
  </si>
  <si>
    <t>Tabela 19: Percentagem de Sucesso das Chamadas Outbound de Retenção (N=371)</t>
  </si>
  <si>
    <t>Tabela 20: Percentagem de Vendas com Sucesso nas Chamadas Outbound (N=478)</t>
  </si>
  <si>
    <t>Tabela 21: Tempo médio de resolução de solicitações (em horas), excluindo reclamações, por canal (N=865)</t>
  </si>
  <si>
    <t>Tabela 22 :Tempo médio de resolução de solicitações (em horas), excluindo reclamações, por setor (N=865)</t>
  </si>
  <si>
    <t>Tabela 23: Tempo Médio de Resolução de Reclamações (Dias) (N=727)</t>
  </si>
  <si>
    <t>Tabela 24: Tempo Médio de Resolução de Reclamações, por Canal (Dias) (N=727)</t>
  </si>
  <si>
    <t>Tabela 25: Número médio de solicitações escritas respondidas por Operador por hora, por Setor de Atividade (N=727)</t>
  </si>
  <si>
    <t>Tabela 27: Rácio de Recursos Humanos das Operações em Estudo (N=1542)</t>
  </si>
  <si>
    <t>Tabela 26: Total de Recursos Humanos das Operações em Estudo (N=1542)</t>
  </si>
  <si>
    <t>Outsourcers</t>
  </si>
  <si>
    <t>Tabela 28: Número Médio de Colaboradores de Contact Center a Tempo Inteiro (FTE) Alocados a Inbound e Outbound 
(N=1422)</t>
  </si>
  <si>
    <t>Tabela 29: Taxa Média de Ocupação dos Recursos (N=986)</t>
  </si>
  <si>
    <t xml:space="preserve">Tabela 30: Percentagem dos Colaboradores por Regime de Trabalho - Atual (N=1395) </t>
  </si>
  <si>
    <t>Tabela 31: Percentagem de Colaboradores por Regime de Trabalho - Final Ano Seguinte (N=1395)</t>
  </si>
  <si>
    <t>Tabela 32: Distribuição dos Colaboradores por Grau de Ensino (N=1339)</t>
  </si>
  <si>
    <t>2023</t>
  </si>
  <si>
    <t>Tabela 33: Distribuição dos Colaboradores por Grau de Ensino, por Setor (N=1339)</t>
  </si>
  <si>
    <t>Tabela 34: Realização de Inquéritos de Satisfação dos Colaboradores (N=1530)</t>
  </si>
  <si>
    <t>Respostas</t>
  </si>
  <si>
    <t>Tabela 35: Periodicidade dos Inquéritos (N=1530)</t>
  </si>
  <si>
    <t>Semanal / Quinzenal</t>
  </si>
  <si>
    <t>Tabela 36: Classificação Obtida nos Inquéritos de Satisfação dos Colaboradores (N=650)</t>
  </si>
  <si>
    <t>Tabela 37: Taxa de Absentismo dos Operadores (N=1456)</t>
  </si>
  <si>
    <t>Tabela 38: Taxa de Rotatividade dos Operadores (N=1401)</t>
  </si>
  <si>
    <t>Tabela 39: Antiguidade Média dos Operadores (em meses) (N=1235)</t>
  </si>
  <si>
    <t>Tabela 40: Taxa de Rotatividade dos Supervisores (N=1356)</t>
  </si>
  <si>
    <t>Tabela 41: Antiguidade Média dos Supervisores (em meses) (N=1341)</t>
  </si>
  <si>
    <t>Tabela 42: Distribuição dos Colaboradores do Contact Center por Vínculo Contratual (N=1342)</t>
  </si>
  <si>
    <t>Prestação de Serviços</t>
  </si>
  <si>
    <t>Tabela 43: Colaboradores do Contact Center Realocados para Outras Funções Dentro da Organização (N=1248)</t>
  </si>
  <si>
    <t>Asdministração Pública e Setor Social</t>
  </si>
  <si>
    <t>Tabela 44: Tempo Médio Necessário para Formar um Colaborador que acabou de entrar no Contact Center - em dias (N=1318)</t>
  </si>
  <si>
    <t>Dias para formar um Colaborador</t>
  </si>
  <si>
    <t>Tabela 45: Número de Horas de Formação Anual, por Operador (N=1179)</t>
  </si>
  <si>
    <t>Tabela 46: Número de Horas de Formação Anual, por Supervisor (N=1176)</t>
  </si>
  <si>
    <t>Tabela 47: Plano / Programa de Formação/ Credenciação Específico para Supervisores?  (N=1354)</t>
  </si>
  <si>
    <t>Formadores</t>
  </si>
  <si>
    <t>Técnicos de Qualidade</t>
  </si>
  <si>
    <t>Tabela 48: Distribuição por Género dos Operadores (N=1306)</t>
  </si>
  <si>
    <t>Tabela 49: Distribuição por Género dos Supervisores (N=1306)</t>
  </si>
  <si>
    <t>Tabela 50: Qual a Idade dos Operadores? (N=1248)</t>
  </si>
  <si>
    <t>Tabela 51: Qual a Idade dos Supervisores (N=1248)</t>
  </si>
  <si>
    <t>Escalão</t>
  </si>
  <si>
    <t>Tabela 52: Ordenado Bruto Médio Mensal dos Operadores, em Euros (N=1346)</t>
  </si>
  <si>
    <t>Tabela 53: Ordenado Bruto Mensal dos Supervisores, em Euros (N=1345)</t>
  </si>
  <si>
    <t>Tabela 54: Subsídio de Refeição Diário Médio em 2023, em Euros (N=1076)</t>
  </si>
  <si>
    <t>Tabela 55: Rácio Entre Outras Remunerações Face ao Ordenado Bruto Médio Mensal de Operadores (N=1326)</t>
  </si>
  <si>
    <t>Tabela 56: Rácio Entre Outras Remunerações Face ao Ordenado Bruto Médio Mensal de Supervisores (N=1253)</t>
  </si>
  <si>
    <t>Tabela 57: Contratação de Serviços de Outsourcing (N=680)</t>
  </si>
  <si>
    <t>Tabela 58: Razões para Contratar Serviços de Outsourcing (N=449)</t>
  </si>
  <si>
    <t>Tabela 59: Serviços Contratados em Modelo de Outsourcing (N=448)</t>
  </si>
  <si>
    <t>Tabela 60: Modelo de remuneração do outsourcer (N=394)</t>
  </si>
  <si>
    <t>Tabela 61: Quais as Principais Soluções Tecnológicas Utilizadas?  (N=1314)</t>
  </si>
  <si>
    <r>
      <rPr>
        <sz val="11"/>
        <color theme="1"/>
        <rFont val="Arial Narrow"/>
        <family val="2"/>
      </rPr>
      <t>Dialer para Outbound</t>
    </r>
  </si>
  <si>
    <t>Tabela 62: Soluções Tecnológicas a Serem Implementadas no Futuro (N=1284)</t>
  </si>
  <si>
    <r>
      <rPr>
        <sz val="10"/>
        <rFont val="Arial Narrow"/>
        <family val="2"/>
      </rPr>
      <t>Dialer para Outbound</t>
    </r>
  </si>
  <si>
    <r>
      <t>Ferramenta de S</t>
    </r>
    <r>
      <rPr>
        <sz val="10"/>
        <rFont val="Arial Narrow"/>
        <family val="2"/>
      </rPr>
      <t>elf-care para os Clientes (chatbots, IVR Self-service)</t>
    </r>
  </si>
  <si>
    <t>Tabela 63: Novos Canais a Utilizar no Futuro (N=1042)</t>
  </si>
  <si>
    <t>Tabela 64: Percentagem de Atendimentos por Bots (N=998)</t>
  </si>
  <si>
    <t>Tabela 65: Percentagem de Solicitações Resolvidas por Bots (N=225)</t>
  </si>
  <si>
    <t>Tabela 66: Razões Para Oferecer Ferramentas/ Canais de Atendimento Self-Care (N=1171)</t>
  </si>
  <si>
    <t>Tabela 67: Desafios para Estabelecer Soluções Eficientes de Atendimento Self-Care (N=1206)</t>
  </si>
  <si>
    <t>Tabela 68: Utilização de Modelo Tecnológico Baseado em Cloud (N=1057)</t>
  </si>
  <si>
    <t>Tabela 69: Intenção de Evolução do Contact Center para a Cloud (N=1309)</t>
  </si>
  <si>
    <t>Tabela 70: Utilização de Ferramentas e Práticas de Gamification (N=1314)</t>
  </si>
  <si>
    <t>Tabela 71: Investimento em Robotic Process Automation (N=1172)</t>
  </si>
  <si>
    <t>Tabela 72: Investimento em Soluções Baseadas em Inteligência Artificial (N=1197)</t>
  </si>
  <si>
    <t>Tabela 73: Possui Solução Omnichannel? (N=1370)</t>
  </si>
  <si>
    <t>Tabela 74/75: Investe Atualmente em Bots? (N=1083)</t>
  </si>
  <si>
    <t>Tabela 76/77: Investe Atualmente em Machine Learning (N=1217)</t>
  </si>
  <si>
    <t>Tabela 78/79: Soluções de Speech to Text (N=1250)</t>
  </si>
  <si>
    <t>Tabela 80/81: Métricas de Avaliação de Satisfação de Cliente (N=1181)</t>
  </si>
  <si>
    <t>Tabela 82: Realização de Inquéritos de Satisfação (N=919)</t>
  </si>
  <si>
    <t>Tabela 83: Classificação Média de Inquéritos de Satisfação ao Cliente (N=919)</t>
  </si>
  <si>
    <t>Tabela 84: Percentagem das Chamadas que têm Medição de Qualidade Avaliada pelo Cliente (N=798)</t>
  </si>
  <si>
    <t>Tabela 85: Percentagem de Contactos que são Alvo de Monitorias Internas (N=892)</t>
  </si>
  <si>
    <t>Transportes e Viagem</t>
  </si>
  <si>
    <t>Tabela 86: Principais Certificações dos Contact Centers (N=1371)</t>
  </si>
  <si>
    <t>OHSAS 18001 / 45001</t>
  </si>
  <si>
    <t>Não pretende qualquer certificação</t>
  </si>
  <si>
    <t>Tabela 87: Motivos das Reclamações Recebidas do Serviço de Contact Center (N=1104)</t>
  </si>
  <si>
    <t>Tabela 88/89: Investimento em Projetos de Customer Experience (N=1313)</t>
  </si>
  <si>
    <t>Tabela 90: Distribuição do Volume de Faturação dos Outsourcers (N=709)</t>
  </si>
  <si>
    <t>≤ 2.000.000€</t>
  </si>
  <si>
    <t>&gt; 2.000.000€ e  ≤ 10.000.000€</t>
  </si>
  <si>
    <t>&gt; 10.000.000€ e  ≤ 50.000.000€</t>
  </si>
  <si>
    <t>&gt; 50.000.000€</t>
  </si>
  <si>
    <t>Tabela 91: Distribuição do OPEX pelas Principais Rúbricas (N=818)</t>
  </si>
  <si>
    <t>Tabela 92: Evolução do Custo Médio por Contacto, em Euros (N=263)</t>
  </si>
  <si>
    <t>Custo médio</t>
  </si>
  <si>
    <t>Tabela 93: Evolução do Custo Médio por Solicitação, em Euros (N=259)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</si>
</sst>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0.0"/>
    <numFmt numFmtId="167" formatCode="[$-F400]h:mm:ss\ AM/PM"/>
    <numFmt numFmtId="168" formatCode="#,##0\ &quot;€&quot;"/>
    <numFmt numFmtId="169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sz val="11"/>
      <name val="Times New Roman"/>
      <family val="1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b/>
      <sz val="10"/>
      <color theme="8" tint="-0.499984740745262"/>
      <name val="Arial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name val="Arial Narrow"/>
      <family val="2"/>
    </font>
    <font>
      <sz val="11"/>
      <color rgb="FF333333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002060"/>
      <name val="Arial Narrow"/>
      <family val="2"/>
    </font>
    <font>
      <sz val="11"/>
      <color rgb="FFFFFFFF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333333"/>
      <name val="Arial Narrow"/>
      <family val="2"/>
    </font>
    <font>
      <sz val="11"/>
      <color theme="4" tint="-0.499984740745262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8" tint="-0.499984740745262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5"/>
      </patternFill>
    </fill>
    <fill>
      <patternFill patternType="solid">
        <fgColor theme="4" tint="-0.249977111117893"/>
        <bgColor rgb="FF000000"/>
      </patternFill>
    </fill>
  </fills>
  <borders count="69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4F81BD"/>
      </left>
      <right style="thin">
        <color rgb="FFDCE6F1"/>
      </right>
      <top style="thin">
        <color rgb="FF4F81BD"/>
      </top>
      <bottom/>
      <diagonal/>
    </border>
    <border>
      <left style="thin">
        <color rgb="FFDCE6F1"/>
      </left>
      <right style="thin">
        <color rgb="FFDCE6F1"/>
      </right>
      <top style="thin">
        <color rgb="FF4F81BD"/>
      </top>
      <bottom/>
      <diagonal/>
    </border>
    <border>
      <left style="thin">
        <color rgb="FFB8CCE4"/>
      </left>
      <right style="thin">
        <color rgb="FFB8CCE4"/>
      </right>
      <top/>
      <bottom style="thin">
        <color rgb="FFB8CCE4"/>
      </bottom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F81BD"/>
      </left>
      <right style="thin">
        <color rgb="FFB8CCE4"/>
      </right>
      <top style="thin">
        <color rgb="FF4F81BD"/>
      </top>
      <bottom/>
      <diagonal/>
    </border>
    <border>
      <left style="thin">
        <color rgb="FFB8CCE4"/>
      </left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 style="thin">
        <color rgb="FFB8CCE4"/>
      </right>
      <top style="thin">
        <color rgb="FFB8CCE4"/>
      </top>
      <bottom/>
      <diagonal/>
    </border>
    <border>
      <left style="thin">
        <color rgb="FF4F81BD"/>
      </left>
      <right style="thin">
        <color rgb="FFB8CCE4"/>
      </right>
      <top style="thin">
        <color rgb="FF4F81BD"/>
      </top>
      <bottom style="thin">
        <color rgb="FF4F81BD"/>
      </bottom>
      <diagonal/>
    </border>
    <border>
      <left style="thin">
        <color rgb="FFB8CCE4"/>
      </left>
      <right style="thin">
        <color rgb="FFB8CCE4"/>
      </right>
      <top style="thin">
        <color rgb="FF4F81BD"/>
      </top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 style="thin">
        <color rgb="FFB8CCE4"/>
      </right>
      <top/>
      <bottom/>
      <diagonal/>
    </border>
    <border>
      <left style="thin">
        <color rgb="FFB8CCE4"/>
      </left>
      <right/>
      <top/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rgb="FFB8CCE4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  <border>
      <left style="thin">
        <color rgb="FFB8CCE4"/>
      </left>
      <right style="thin">
        <color theme="8" tint="0.79998168889431442"/>
      </right>
      <top style="thin">
        <color rgb="FF4F81BD"/>
      </top>
      <bottom style="thin">
        <color rgb="FFB8CCE4"/>
      </bottom>
      <diagonal/>
    </border>
    <border>
      <left style="thin">
        <color theme="8" tint="0.79998168889431442"/>
      </left>
      <right style="thin">
        <color rgb="FFB8CCE4"/>
      </right>
      <top style="thin">
        <color rgb="FF4F81BD"/>
      </top>
      <bottom/>
      <diagonal/>
    </border>
    <border>
      <left/>
      <right style="thin">
        <color rgb="FFB8CCE4"/>
      </right>
      <top style="thin">
        <color rgb="FF4F81BD"/>
      </top>
      <bottom style="thin">
        <color rgb="FFB8CCE4"/>
      </bottom>
      <diagonal/>
    </border>
    <border>
      <left style="thin">
        <color theme="4"/>
      </left>
      <right style="thin">
        <color theme="4" tint="0.59996337778862885"/>
      </right>
      <top/>
      <bottom/>
      <diagonal/>
    </border>
    <border>
      <left style="thin">
        <color rgb="FFB8CCE4"/>
      </left>
      <right style="thin">
        <color rgb="FFB8CCE4"/>
      </right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rgb="FFB8CCE4"/>
      </bottom>
      <diagonal/>
    </border>
    <border>
      <left style="thin">
        <color rgb="FF4F81BD"/>
      </left>
      <right style="thin">
        <color rgb="FFB8CCE4"/>
      </right>
      <top/>
      <bottom/>
      <diagonal/>
    </border>
    <border>
      <left style="thin">
        <color rgb="FFB8CCE4"/>
      </left>
      <right style="thin">
        <color rgb="FF4F81BD"/>
      </right>
      <top/>
      <bottom/>
      <diagonal/>
    </border>
    <border>
      <left style="thin">
        <color rgb="FFB8CCE4"/>
      </left>
      <right style="thin">
        <color theme="8" tint="0.79998168889431442"/>
      </right>
      <top/>
      <bottom/>
      <diagonal/>
    </border>
    <border>
      <left style="thin">
        <color theme="4"/>
      </left>
      <right style="thin">
        <color rgb="FFB8CCE4"/>
      </right>
      <top/>
      <bottom/>
      <diagonal/>
    </border>
    <border>
      <left style="thin">
        <color rgb="FFB8CCE4"/>
      </left>
      <right style="thin">
        <color theme="4"/>
      </right>
      <top/>
      <bottom/>
      <diagonal/>
    </border>
    <border>
      <left style="thin">
        <color theme="4"/>
      </left>
      <right style="thin">
        <color rgb="FFB8CCE4"/>
      </right>
      <top style="thin">
        <color theme="4"/>
      </top>
      <bottom style="thin">
        <color theme="4"/>
      </bottom>
      <diagonal/>
    </border>
    <border>
      <left style="thin">
        <color rgb="FFB8CCE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DCE6F1"/>
      </right>
      <top/>
      <bottom/>
      <diagonal/>
    </border>
    <border>
      <left style="thin">
        <color rgb="FFDCE6F1"/>
      </left>
      <right style="thin">
        <color rgb="FFDCE6F1"/>
      </right>
      <top/>
      <bottom/>
      <diagonal/>
    </border>
    <border>
      <left style="thin">
        <color rgb="FFDCE6F1"/>
      </left>
      <right style="thin">
        <color theme="4"/>
      </right>
      <top/>
      <bottom/>
      <diagonal/>
    </border>
    <border>
      <left style="thin">
        <color theme="4"/>
      </left>
      <right style="thin">
        <color rgb="FFB8CCE4"/>
      </right>
      <top/>
      <bottom style="thin">
        <color rgb="FFB8CCE4"/>
      </bottom>
      <diagonal/>
    </border>
    <border>
      <left/>
      <right style="thin">
        <color theme="8" tint="0.79998168889431442"/>
      </right>
      <top/>
      <bottom/>
      <diagonal/>
    </border>
    <border>
      <left style="thin">
        <color rgb="FFB8CCE4"/>
      </left>
      <right style="thin">
        <color theme="8" tint="0.79998168889431442"/>
      </right>
      <top/>
      <bottom style="thin">
        <color rgb="FFB8CCE4"/>
      </bottom>
      <diagonal/>
    </border>
    <border>
      <left/>
      <right style="thin">
        <color rgb="FFB8CCE4"/>
      </right>
      <top/>
      <bottom style="thin">
        <color rgb="FFB8CCE4"/>
      </bottom>
      <diagonal/>
    </border>
    <border>
      <left/>
      <right style="thin">
        <color rgb="FFDCE6F1"/>
      </right>
      <top style="thin">
        <color rgb="FF4F81BD"/>
      </top>
      <bottom/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/>
      <right style="thin">
        <color rgb="FFB8CCE4"/>
      </right>
      <top style="thin">
        <color rgb="FFB8CCE4"/>
      </top>
      <bottom/>
      <diagonal/>
    </border>
    <border>
      <left/>
      <right style="thin">
        <color theme="8" tint="0.79998168889431442"/>
      </right>
      <top style="thin">
        <color rgb="FF4F81BD"/>
      </top>
      <bottom/>
      <diagonal/>
    </border>
    <border>
      <left style="thin">
        <color theme="8" tint="0.79998168889431442"/>
      </left>
      <right/>
      <top/>
      <bottom/>
      <diagonal/>
    </border>
    <border>
      <left style="thin">
        <color rgb="FFDCE6F1"/>
      </left>
      <right style="thin">
        <color theme="0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DCE6F1"/>
      </left>
      <right style="thin">
        <color theme="0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thin">
        <color rgb="FFB8CCE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/>
      </left>
      <right style="thin">
        <color theme="8" tint="0.79998168889431442"/>
      </right>
      <top style="thin">
        <color rgb="FFB8CCE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9" fillId="0" borderId="0"/>
  </cellStyleXfs>
  <cellXfs count="34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9" fontId="4" fillId="0" borderId="0" xfId="1" applyFont="1" applyFill="1" applyBorder="1"/>
    <xf numFmtId="0" fontId="4" fillId="0" borderId="0" xfId="0" applyFont="1" applyAlignment="1">
      <alignment horizontal="right"/>
    </xf>
    <xf numFmtId="0" fontId="4" fillId="0" borderId="7" xfId="0" applyFont="1" applyBorder="1"/>
    <xf numFmtId="0" fontId="4" fillId="0" borderId="4" xfId="0" applyFont="1" applyBorder="1"/>
    <xf numFmtId="0" fontId="3" fillId="0" borderId="0" xfId="0" applyFont="1"/>
    <xf numFmtId="0" fontId="4" fillId="0" borderId="0" xfId="6"/>
    <xf numFmtId="2" fontId="4" fillId="0" borderId="0" xfId="6" applyNumberFormat="1"/>
    <xf numFmtId="0" fontId="4" fillId="0" borderId="0" xfId="6" applyAlignment="1">
      <alignment horizontal="right"/>
    </xf>
    <xf numFmtId="9" fontId="4" fillId="0" borderId="0" xfId="5" applyFont="1" applyFill="1" applyBorder="1"/>
    <xf numFmtId="164" fontId="4" fillId="0" borderId="0" xfId="5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6" applyBorder="1" applyAlignment="1">
      <alignment vertical="center" wrapText="1"/>
    </xf>
    <xf numFmtId="165" fontId="4" fillId="0" borderId="0" xfId="0" applyNumberFormat="1" applyFont="1"/>
    <xf numFmtId="166" fontId="4" fillId="0" borderId="0" xfId="0" applyNumberFormat="1" applyFont="1"/>
    <xf numFmtId="9" fontId="4" fillId="0" borderId="4" xfId="5" applyFont="1" applyFill="1" applyBorder="1"/>
    <xf numFmtId="9" fontId="4" fillId="0" borderId="7" xfId="5" applyFont="1" applyFill="1" applyBorder="1"/>
    <xf numFmtId="9" fontId="4" fillId="0" borderId="7" xfId="5" applyFont="1" applyFill="1" applyBorder="1" applyAlignment="1">
      <alignment vertical="center"/>
    </xf>
    <xf numFmtId="9" fontId="4" fillId="0" borderId="4" xfId="5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" xfId="0" applyFont="1" applyBorder="1"/>
    <xf numFmtId="0" fontId="10" fillId="0" borderId="0" xfId="0" applyFont="1" applyAlignment="1">
      <alignment vertical="center" wrapText="1"/>
    </xf>
    <xf numFmtId="9" fontId="4" fillId="0" borderId="29" xfId="1" applyFont="1" applyFill="1" applyBorder="1"/>
    <xf numFmtId="0" fontId="4" fillId="0" borderId="27" xfId="0" applyFont="1" applyBorder="1"/>
    <xf numFmtId="2" fontId="4" fillId="0" borderId="0" xfId="0" applyNumberFormat="1" applyFont="1"/>
    <xf numFmtId="167" fontId="4" fillId="0" borderId="0" xfId="0" applyNumberFormat="1" applyFont="1"/>
    <xf numFmtId="0" fontId="5" fillId="0" borderId="0" xfId="0" applyFont="1"/>
    <xf numFmtId="9" fontId="5" fillId="0" borderId="2" xfId="1" applyFont="1" applyBorder="1"/>
    <xf numFmtId="9" fontId="4" fillId="0" borderId="0" xfId="1" applyFont="1" applyFill="1" applyBorder="1" applyAlignment="1">
      <alignment vertical="center"/>
    </xf>
    <xf numFmtId="9" fontId="4" fillId="0" borderId="23" xfId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1" xfId="0" applyFont="1" applyBorder="1"/>
    <xf numFmtId="9" fontId="4" fillId="0" borderId="7" xfId="1" applyFont="1" applyFill="1" applyBorder="1" applyAlignment="1">
      <alignment vertical="center"/>
    </xf>
    <xf numFmtId="9" fontId="4" fillId="0" borderId="4" xfId="1" applyFont="1" applyFill="1" applyBorder="1" applyAlignment="1">
      <alignment vertical="center"/>
    </xf>
    <xf numFmtId="9" fontId="4" fillId="0" borderId="4" xfId="1" applyFont="1" applyFill="1" applyBorder="1"/>
    <xf numFmtId="0" fontId="5" fillId="0" borderId="32" xfId="0" applyFont="1" applyBorder="1" applyAlignment="1">
      <alignment horizontal="left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9" fontId="4" fillId="0" borderId="7" xfId="1" applyFont="1" applyFill="1" applyBorder="1"/>
    <xf numFmtId="0" fontId="4" fillId="0" borderId="7" xfId="6" applyBorder="1" applyAlignment="1">
      <alignment vertical="center" wrapText="1"/>
    </xf>
    <xf numFmtId="9" fontId="5" fillId="0" borderId="1" xfId="1" applyFont="1" applyBorder="1"/>
    <xf numFmtId="9" fontId="6" fillId="0" borderId="22" xfId="1" applyFont="1" applyFill="1" applyBorder="1" applyAlignment="1">
      <alignment horizontal="center" vertical="center"/>
    </xf>
    <xf numFmtId="9" fontId="6" fillId="0" borderId="23" xfId="7" applyNumberFormat="1" applyFont="1" applyBorder="1" applyAlignment="1">
      <alignment horizontal="center" vertical="center"/>
    </xf>
    <xf numFmtId="9" fontId="4" fillId="0" borderId="0" xfId="5" applyFont="1" applyFill="1" applyBorder="1" applyAlignment="1">
      <alignment vertical="center"/>
    </xf>
    <xf numFmtId="166" fontId="5" fillId="0" borderId="0" xfId="0" applyNumberFormat="1" applyFont="1"/>
    <xf numFmtId="168" fontId="4" fillId="0" borderId="4" xfId="1" applyNumberFormat="1" applyFont="1" applyFill="1" applyBorder="1"/>
    <xf numFmtId="168" fontId="4" fillId="0" borderId="7" xfId="5" applyNumberFormat="1" applyFont="1" applyFill="1" applyBorder="1"/>
    <xf numFmtId="168" fontId="4" fillId="0" borderId="4" xfId="5" applyNumberFormat="1" applyFont="1" applyFill="1" applyBorder="1"/>
    <xf numFmtId="9" fontId="4" fillId="0" borderId="7" xfId="5" applyFont="1" applyFill="1" applyBorder="1" applyAlignment="1">
      <alignment horizontal="right" vertical="center"/>
    </xf>
    <xf numFmtId="9" fontId="5" fillId="0" borderId="0" xfId="0" applyNumberFormat="1" applyFont="1"/>
    <xf numFmtId="9" fontId="4" fillId="0" borderId="7" xfId="5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6" fillId="0" borderId="0" xfId="3" applyFont="1" applyFill="1" applyBorder="1" applyAlignment="1">
      <alignment horizontal="left"/>
    </xf>
    <xf numFmtId="3" fontId="6" fillId="0" borderId="0" xfId="5" applyNumberFormat="1" applyFont="1" applyFill="1" applyBorder="1"/>
    <xf numFmtId="0" fontId="7" fillId="0" borderId="0" xfId="2" applyFont="1" applyFill="1" applyBorder="1" applyAlignment="1">
      <alignment horizontal="center" vertical="center" wrapText="1"/>
    </xf>
    <xf numFmtId="164" fontId="4" fillId="0" borderId="4" xfId="5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9" fontId="5" fillId="0" borderId="33" xfId="0" applyNumberFormat="1" applyFont="1" applyBorder="1" applyAlignment="1">
      <alignment horizontal="right" vertical="center"/>
    </xf>
    <xf numFmtId="0" fontId="4" fillId="0" borderId="47" xfId="0" applyFont="1" applyBorder="1"/>
    <xf numFmtId="9" fontId="4" fillId="0" borderId="48" xfId="1" applyFont="1" applyFill="1" applyBorder="1"/>
    <xf numFmtId="9" fontId="4" fillId="0" borderId="7" xfId="6" applyNumberFormat="1" applyBorder="1" applyAlignment="1">
      <alignment vertical="center" wrapText="1"/>
    </xf>
    <xf numFmtId="9" fontId="4" fillId="0" borderId="4" xfId="6" applyNumberFormat="1" applyBorder="1" applyAlignment="1">
      <alignment vertical="center" wrapText="1"/>
    </xf>
    <xf numFmtId="0" fontId="6" fillId="0" borderId="0" xfId="3" applyFont="1" applyFill="1" applyBorder="1"/>
    <xf numFmtId="165" fontId="6" fillId="0" borderId="0" xfId="3" applyNumberFormat="1" applyFont="1" applyFill="1" applyBorder="1"/>
    <xf numFmtId="9" fontId="4" fillId="0" borderId="0" xfId="0" applyNumberFormat="1" applyFont="1"/>
    <xf numFmtId="168" fontId="6" fillId="0" borderId="0" xfId="5" applyNumberFormat="1" applyFont="1" applyFill="1" applyBorder="1" applyAlignment="1">
      <alignment horizontal="left"/>
    </xf>
    <xf numFmtId="168" fontId="6" fillId="0" borderId="0" xfId="5" applyNumberFormat="1" applyFont="1" applyFill="1" applyBorder="1" applyAlignment="1">
      <alignment horizontal="right"/>
    </xf>
    <xf numFmtId="0" fontId="7" fillId="5" borderId="46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 wrapText="1"/>
    </xf>
    <xf numFmtId="1" fontId="4" fillId="0" borderId="7" xfId="5" applyNumberFormat="1" applyFont="1" applyFill="1" applyBorder="1" applyAlignment="1">
      <alignment vertical="center"/>
    </xf>
    <xf numFmtId="1" fontId="4" fillId="0" borderId="4" xfId="5" applyNumberFormat="1" applyFont="1" applyFill="1" applyBorder="1" applyAlignment="1">
      <alignment vertical="center"/>
    </xf>
    <xf numFmtId="0" fontId="7" fillId="5" borderId="53" xfId="0" applyFont="1" applyFill="1" applyBorder="1" applyAlignment="1">
      <alignment horizontal="center" vertical="center" wrapText="1"/>
    </xf>
    <xf numFmtId="3" fontId="4" fillId="0" borderId="0" xfId="1" applyNumberFormat="1" applyFont="1" applyFill="1" applyBorder="1"/>
    <xf numFmtId="9" fontId="6" fillId="0" borderId="0" xfId="1" applyFont="1" applyFill="1" applyBorder="1" applyAlignment="1">
      <alignment horizontal="right"/>
    </xf>
    <xf numFmtId="9" fontId="6" fillId="0" borderId="0" xfId="3" applyNumberFormat="1" applyFont="1" applyFill="1" applyBorder="1"/>
    <xf numFmtId="165" fontId="4" fillId="0" borderId="0" xfId="5" applyNumberFormat="1" applyFont="1" applyFill="1" applyBorder="1"/>
    <xf numFmtId="1" fontId="4" fillId="0" borderId="4" xfId="1" applyNumberFormat="1" applyFont="1" applyFill="1" applyBorder="1"/>
    <xf numFmtId="1" fontId="6" fillId="0" borderId="0" xfId="5" applyNumberFormat="1" applyFont="1" applyFill="1" applyBorder="1" applyAlignment="1">
      <alignment horizontal="right"/>
    </xf>
    <xf numFmtId="9" fontId="4" fillId="0" borderId="4" xfId="5" applyFont="1" applyFill="1" applyBorder="1" applyAlignment="1">
      <alignment horizontal="right" vertical="center"/>
    </xf>
    <xf numFmtId="9" fontId="4" fillId="0" borderId="7" xfId="5" applyFont="1" applyFill="1" applyBorder="1" applyAlignment="1">
      <alignment horizontal="left" vertical="center"/>
    </xf>
    <xf numFmtId="9" fontId="4" fillId="0" borderId="4" xfId="5" applyFont="1" applyFill="1" applyBorder="1" applyAlignment="1">
      <alignment horizontal="left" vertical="center"/>
    </xf>
    <xf numFmtId="9" fontId="4" fillId="0" borderId="4" xfId="5" applyFont="1" applyFill="1" applyBorder="1" applyAlignment="1">
      <alignment horizontal="left" vertical="center" wrapText="1"/>
    </xf>
    <xf numFmtId="1" fontId="4" fillId="0" borderId="7" xfId="1" applyNumberFormat="1" applyFont="1" applyFill="1" applyBorder="1" applyAlignment="1">
      <alignment vertical="center"/>
    </xf>
    <xf numFmtId="1" fontId="4" fillId="0" borderId="4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right" vertical="center" wrapText="1"/>
    </xf>
    <xf numFmtId="0" fontId="17" fillId="7" borderId="59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/>
    </xf>
    <xf numFmtId="164" fontId="19" fillId="0" borderId="58" xfId="1" applyNumberFormat="1" applyFont="1" applyFill="1" applyBorder="1" applyAlignment="1">
      <alignment horizontal="center"/>
    </xf>
    <xf numFmtId="0" fontId="16" fillId="0" borderId="58" xfId="0" applyFont="1" applyBorder="1"/>
    <xf numFmtId="0" fontId="16" fillId="6" borderId="58" xfId="0" applyFont="1" applyFill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16" fillId="0" borderId="60" xfId="0" applyFont="1" applyBorder="1"/>
    <xf numFmtId="164" fontId="19" fillId="0" borderId="58" xfId="0" applyNumberFormat="1" applyFont="1" applyBorder="1" applyAlignment="1">
      <alignment horizontal="center"/>
    </xf>
    <xf numFmtId="9" fontId="13" fillId="0" borderId="0" xfId="1" applyFont="1" applyBorder="1"/>
    <xf numFmtId="0" fontId="20" fillId="0" borderId="0" xfId="0" applyFont="1" applyAlignment="1">
      <alignment wrapText="1"/>
    </xf>
    <xf numFmtId="0" fontId="19" fillId="0" borderId="0" xfId="0" applyFont="1"/>
    <xf numFmtId="0" fontId="21" fillId="0" borderId="0" xfId="0" applyFont="1" applyAlignment="1">
      <alignment horizontal="left" vertical="center" wrapText="1"/>
    </xf>
    <xf numFmtId="0" fontId="18" fillId="8" borderId="18" xfId="2" applyFont="1" applyFill="1" applyBorder="1" applyAlignment="1">
      <alignment vertical="center" wrapText="1"/>
    </xf>
    <xf numFmtId="0" fontId="18" fillId="8" borderId="9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9" fontId="13" fillId="0" borderId="2" xfId="0" applyNumberFormat="1" applyFont="1" applyBorder="1"/>
    <xf numFmtId="164" fontId="19" fillId="0" borderId="2" xfId="1" applyNumberFormat="1" applyFont="1" applyBorder="1" applyAlignment="1">
      <alignment horizontal="right"/>
    </xf>
    <xf numFmtId="0" fontId="13" fillId="0" borderId="0" xfId="0" applyFont="1"/>
    <xf numFmtId="0" fontId="22" fillId="9" borderId="45" xfId="2" applyFont="1" applyFill="1" applyBorder="1" applyAlignment="1">
      <alignment horizontal="left" vertical="center" wrapText="1"/>
    </xf>
    <xf numFmtId="9" fontId="19" fillId="0" borderId="0" xfId="1" applyFont="1"/>
    <xf numFmtId="0" fontId="22" fillId="9" borderId="61" xfId="2" applyFont="1" applyFill="1" applyBorder="1" applyAlignment="1">
      <alignment horizontal="left" vertical="center" wrapText="1"/>
    </xf>
    <xf numFmtId="0" fontId="22" fillId="9" borderId="58" xfId="2" applyFont="1" applyFill="1" applyBorder="1" applyAlignment="1">
      <alignment horizontal="center" vertical="center" wrapText="1"/>
    </xf>
    <xf numFmtId="0" fontId="19" fillId="0" borderId="0" xfId="4" applyFont="1"/>
    <xf numFmtId="164" fontId="19" fillId="0" borderId="0" xfId="1" applyNumberFormat="1" applyFont="1" applyFill="1" applyBorder="1"/>
    <xf numFmtId="3" fontId="19" fillId="0" borderId="58" xfId="0" applyNumberFormat="1" applyFont="1" applyBorder="1" applyAlignment="1">
      <alignment horizontal="center"/>
    </xf>
    <xf numFmtId="9" fontId="19" fillId="0" borderId="58" xfId="0" applyNumberFormat="1" applyFont="1" applyBorder="1" applyAlignment="1">
      <alignment horizontal="center"/>
    </xf>
    <xf numFmtId="9" fontId="19" fillId="0" borderId="0" xfId="1" applyFont="1" applyBorder="1"/>
    <xf numFmtId="0" fontId="16" fillId="0" borderId="0" xfId="0" applyFont="1"/>
    <xf numFmtId="164" fontId="19" fillId="0" borderId="0" xfId="0" applyNumberFormat="1" applyFont="1" applyAlignment="1">
      <alignment horizontal="center"/>
    </xf>
    <xf numFmtId="0" fontId="22" fillId="9" borderId="58" xfId="2" applyFont="1" applyFill="1" applyBorder="1" applyAlignment="1">
      <alignment horizontal="left" vertical="center" wrapText="1"/>
    </xf>
    <xf numFmtId="0" fontId="19" fillId="0" borderId="58" xfId="0" applyFont="1" applyBorder="1"/>
    <xf numFmtId="3" fontId="19" fillId="0" borderId="58" xfId="1" applyNumberFormat="1" applyFont="1" applyBorder="1" applyAlignment="1">
      <alignment horizontal="center"/>
    </xf>
    <xf numFmtId="0" fontId="13" fillId="0" borderId="58" xfId="0" applyFont="1" applyBorder="1"/>
    <xf numFmtId="3" fontId="24" fillId="0" borderId="58" xfId="5" applyNumberFormat="1" applyFont="1" applyFill="1" applyBorder="1" applyAlignment="1">
      <alignment horizontal="center"/>
    </xf>
    <xf numFmtId="0" fontId="18" fillId="8" borderId="62" xfId="2" applyFont="1" applyFill="1" applyBorder="1" applyAlignment="1">
      <alignment vertical="center" wrapText="1"/>
    </xf>
    <xf numFmtId="0" fontId="18" fillId="8" borderId="62" xfId="2" applyFont="1" applyFill="1" applyBorder="1" applyAlignment="1">
      <alignment horizontal="center" vertical="center" wrapText="1"/>
    </xf>
    <xf numFmtId="0" fontId="13" fillId="0" borderId="62" xfId="0" applyFont="1" applyBorder="1"/>
    <xf numFmtId="9" fontId="19" fillId="0" borderId="62" xfId="1" applyFont="1" applyBorder="1" applyAlignment="1">
      <alignment horizontal="center" vertical="center"/>
    </xf>
    <xf numFmtId="0" fontId="25" fillId="0" borderId="62" xfId="0" applyFont="1" applyBorder="1"/>
    <xf numFmtId="2" fontId="19" fillId="0" borderId="0" xfId="0" applyNumberFormat="1" applyFont="1"/>
    <xf numFmtId="0" fontId="19" fillId="0" borderId="4" xfId="0" applyFont="1" applyBorder="1"/>
    <xf numFmtId="9" fontId="19" fillId="0" borderId="4" xfId="1" applyFont="1" applyFill="1" applyBorder="1"/>
    <xf numFmtId="9" fontId="19" fillId="0" borderId="0" xfId="1" applyFont="1" applyFill="1" applyBorder="1"/>
    <xf numFmtId="9" fontId="19" fillId="0" borderId="3" xfId="1" applyFont="1" applyBorder="1"/>
    <xf numFmtId="9" fontId="19" fillId="0" borderId="2" xfId="1" applyFont="1" applyBorder="1"/>
    <xf numFmtId="0" fontId="19" fillId="0" borderId="0" xfId="0" applyFont="1" applyAlignment="1">
      <alignment horizontal="right"/>
    </xf>
    <xf numFmtId="167" fontId="19" fillId="0" borderId="0" xfId="0" applyNumberFormat="1" applyFont="1"/>
    <xf numFmtId="0" fontId="19" fillId="0" borderId="0" xfId="0" applyFont="1" applyAlignment="1">
      <alignment wrapText="1"/>
    </xf>
    <xf numFmtId="0" fontId="19" fillId="0" borderId="0" xfId="6" applyFont="1"/>
    <xf numFmtId="2" fontId="19" fillId="0" borderId="0" xfId="6" applyNumberFormat="1" applyFont="1"/>
    <xf numFmtId="166" fontId="13" fillId="0" borderId="0" xfId="0" applyNumberFormat="1" applyFont="1"/>
    <xf numFmtId="0" fontId="16" fillId="6" borderId="58" xfId="0" applyFont="1" applyFill="1" applyBorder="1"/>
    <xf numFmtId="0" fontId="16" fillId="11" borderId="58" xfId="0" applyFont="1" applyFill="1" applyBorder="1"/>
    <xf numFmtId="0" fontId="26" fillId="10" borderId="63" xfId="0" applyFont="1" applyFill="1" applyBorder="1" applyAlignment="1">
      <alignment horizontal="left" vertical="center" wrapText="1"/>
    </xf>
    <xf numFmtId="0" fontId="26" fillId="10" borderId="58" xfId="0" applyFont="1" applyFill="1" applyBorder="1" applyAlignment="1">
      <alignment horizontal="left" vertical="center" wrapText="1"/>
    </xf>
    <xf numFmtId="0" fontId="16" fillId="10" borderId="63" xfId="0" applyFont="1" applyFill="1" applyBorder="1" applyAlignment="1">
      <alignment horizontal="left" vertical="center"/>
    </xf>
    <xf numFmtId="164" fontId="19" fillId="0" borderId="4" xfId="1" applyNumberFormat="1" applyFont="1" applyFill="1" applyBorder="1"/>
    <xf numFmtId="0" fontId="26" fillId="0" borderId="63" xfId="0" applyFont="1" applyBorder="1" applyAlignment="1">
      <alignment horizontal="left" vertical="center" wrapText="1"/>
    </xf>
    <xf numFmtId="164" fontId="19" fillId="0" borderId="4" xfId="0" applyNumberFormat="1" applyFont="1" applyBorder="1"/>
    <xf numFmtId="0" fontId="22" fillId="9" borderId="10" xfId="2" applyFont="1" applyFill="1" applyBorder="1" applyAlignment="1">
      <alignment horizontal="left" vertical="center" wrapText="1"/>
    </xf>
    <xf numFmtId="0" fontId="22" fillId="9" borderId="11" xfId="2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center" vertical="center" wrapText="1"/>
    </xf>
    <xf numFmtId="164" fontId="19" fillId="0" borderId="58" xfId="1" applyNumberFormat="1" applyFont="1" applyFill="1" applyBorder="1"/>
    <xf numFmtId="164" fontId="19" fillId="0" borderId="58" xfId="0" applyNumberFormat="1" applyFont="1" applyBorder="1"/>
    <xf numFmtId="164" fontId="13" fillId="0" borderId="58" xfId="0" applyNumberFormat="1" applyFont="1" applyBorder="1"/>
    <xf numFmtId="0" fontId="22" fillId="9" borderId="10" xfId="2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left"/>
    </xf>
    <xf numFmtId="9" fontId="13" fillId="10" borderId="58" xfId="1" applyFont="1" applyFill="1" applyBorder="1" applyAlignment="1">
      <alignment horizontal="left"/>
    </xf>
    <xf numFmtId="9" fontId="13" fillId="0" borderId="58" xfId="1" applyFont="1" applyFill="1" applyBorder="1" applyAlignment="1">
      <alignment horizontal="left"/>
    </xf>
    <xf numFmtId="9" fontId="13" fillId="10" borderId="58" xfId="1" applyFont="1" applyFill="1" applyBorder="1" applyAlignment="1">
      <alignment horizontal="center"/>
    </xf>
    <xf numFmtId="9" fontId="13" fillId="0" borderId="58" xfId="1" applyFont="1" applyFill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22" fillId="9" borderId="65" xfId="2" applyFont="1" applyFill="1" applyBorder="1" applyAlignment="1">
      <alignment horizontal="left" vertical="center" wrapText="1"/>
    </xf>
    <xf numFmtId="0" fontId="22" fillId="9" borderId="65" xfId="2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left"/>
    </xf>
    <xf numFmtId="166" fontId="13" fillId="0" borderId="65" xfId="0" applyNumberFormat="1" applyFont="1" applyBorder="1" applyAlignment="1">
      <alignment horizontal="center" vertical="center"/>
    </xf>
    <xf numFmtId="165" fontId="27" fillId="0" borderId="65" xfId="0" applyNumberFormat="1" applyFont="1" applyBorder="1" applyAlignment="1">
      <alignment horizontal="center" vertical="center"/>
    </xf>
    <xf numFmtId="166" fontId="13" fillId="0" borderId="58" xfId="0" applyNumberFormat="1" applyFont="1" applyBorder="1" applyAlignment="1">
      <alignment horizontal="left"/>
    </xf>
    <xf numFmtId="3" fontId="19" fillId="0" borderId="58" xfId="5" applyNumberFormat="1" applyFont="1" applyFill="1" applyBorder="1" applyAlignment="1">
      <alignment horizontal="center" vertical="center"/>
    </xf>
    <xf numFmtId="0" fontId="18" fillId="9" borderId="58" xfId="2" applyFont="1" applyFill="1" applyBorder="1" applyAlignment="1">
      <alignment horizontal="left" vertical="center" wrapText="1"/>
    </xf>
    <xf numFmtId="0" fontId="18" fillId="9" borderId="58" xfId="2" applyFont="1" applyFill="1" applyBorder="1" applyAlignment="1">
      <alignment horizontal="center" vertical="center" wrapText="1"/>
    </xf>
    <xf numFmtId="0" fontId="28" fillId="0" borderId="58" xfId="0" applyFont="1" applyBorder="1" applyAlignment="1">
      <alignment horizontal="left"/>
    </xf>
    <xf numFmtId="1" fontId="19" fillId="0" borderId="58" xfId="0" applyNumberFormat="1" applyFont="1" applyBorder="1" applyAlignment="1">
      <alignment horizontal="center"/>
    </xf>
    <xf numFmtId="9" fontId="27" fillId="0" borderId="58" xfId="0" applyNumberFormat="1" applyFont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164" fontId="13" fillId="0" borderId="58" xfId="0" applyNumberFormat="1" applyFont="1" applyBorder="1" applyAlignment="1">
      <alignment horizontal="center"/>
    </xf>
    <xf numFmtId="0" fontId="24" fillId="0" borderId="58" xfId="3" applyFont="1" applyFill="1" applyBorder="1" applyAlignment="1">
      <alignment horizontal="center"/>
    </xf>
    <xf numFmtId="164" fontId="23" fillId="0" borderId="58" xfId="5" applyNumberFormat="1" applyFont="1" applyFill="1" applyBorder="1" applyAlignment="1">
      <alignment horizontal="center"/>
    </xf>
    <xf numFmtId="166" fontId="22" fillId="9" borderId="58" xfId="2" applyNumberFormat="1" applyFont="1" applyFill="1" applyBorder="1" applyAlignment="1">
      <alignment horizontal="center" vertical="center" wrapText="1"/>
    </xf>
    <xf numFmtId="166" fontId="28" fillId="0" borderId="58" xfId="0" applyNumberFormat="1" applyFont="1" applyBorder="1" applyAlignment="1">
      <alignment horizontal="left"/>
    </xf>
    <xf numFmtId="9" fontId="24" fillId="0" borderId="58" xfId="5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9" fontId="24" fillId="0" borderId="0" xfId="5" applyFont="1" applyFill="1" applyBorder="1" applyAlignment="1">
      <alignment horizontal="center"/>
    </xf>
    <xf numFmtId="0" fontId="13" fillId="0" borderId="58" xfId="0" applyFont="1" applyBorder="1" applyAlignment="1">
      <alignment horizontal="left" vertical="center"/>
    </xf>
    <xf numFmtId="164" fontId="19" fillId="0" borderId="58" xfId="5" applyNumberFormat="1" applyFont="1" applyFill="1" applyBorder="1" applyAlignment="1">
      <alignment horizontal="center"/>
    </xf>
    <xf numFmtId="9" fontId="24" fillId="0" borderId="58" xfId="3" applyNumberFormat="1" applyFont="1" applyFill="1" applyBorder="1" applyAlignment="1">
      <alignment horizontal="center"/>
    </xf>
    <xf numFmtId="0" fontId="26" fillId="0" borderId="58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left" vertical="center" wrapText="1"/>
    </xf>
    <xf numFmtId="165" fontId="19" fillId="0" borderId="58" xfId="5" applyNumberFormat="1" applyFont="1" applyFill="1" applyBorder="1" applyAlignment="1">
      <alignment horizontal="center"/>
    </xf>
    <xf numFmtId="165" fontId="24" fillId="0" borderId="58" xfId="3" applyNumberFormat="1" applyFont="1" applyFill="1" applyBorder="1" applyAlignment="1">
      <alignment horizontal="center"/>
    </xf>
    <xf numFmtId="0" fontId="28" fillId="0" borderId="58" xfId="0" applyFont="1" applyBorder="1" applyAlignment="1">
      <alignment horizontal="center"/>
    </xf>
    <xf numFmtId="165" fontId="19" fillId="0" borderId="58" xfId="0" applyNumberFormat="1" applyFont="1" applyBorder="1" applyAlignment="1">
      <alignment horizontal="center"/>
    </xf>
    <xf numFmtId="9" fontId="27" fillId="0" borderId="0" xfId="0" applyNumberFormat="1" applyFont="1" applyAlignment="1">
      <alignment horizontal="center"/>
    </xf>
    <xf numFmtId="165" fontId="13" fillId="6" borderId="58" xfId="0" applyNumberFormat="1" applyFont="1" applyFill="1" applyBorder="1" applyAlignment="1">
      <alignment horizontal="center"/>
    </xf>
    <xf numFmtId="165" fontId="27" fillId="0" borderId="58" xfId="0" applyNumberFormat="1" applyFont="1" applyBorder="1" applyAlignment="1">
      <alignment horizontal="center"/>
    </xf>
    <xf numFmtId="0" fontId="22" fillId="9" borderId="40" xfId="2" applyFont="1" applyFill="1" applyBorder="1" applyAlignment="1">
      <alignment horizontal="left" vertical="center" wrapText="1"/>
    </xf>
    <xf numFmtId="0" fontId="22" fillId="9" borderId="41" xfId="2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6" fillId="0" borderId="63" xfId="0" applyFont="1" applyBorder="1"/>
    <xf numFmtId="166" fontId="13" fillId="6" borderId="58" xfId="0" applyNumberFormat="1" applyFont="1" applyFill="1" applyBorder="1" applyAlignment="1">
      <alignment horizontal="center"/>
    </xf>
    <xf numFmtId="9" fontId="27" fillId="0" borderId="60" xfId="0" applyNumberFormat="1" applyFont="1" applyBorder="1" applyAlignment="1">
      <alignment horizontal="center"/>
    </xf>
    <xf numFmtId="166" fontId="27" fillId="0" borderId="58" xfId="0" applyNumberFormat="1" applyFont="1" applyBorder="1" applyAlignment="1">
      <alignment horizontal="center"/>
    </xf>
    <xf numFmtId="4" fontId="24" fillId="0" borderId="58" xfId="3" applyNumberFormat="1" applyFont="1" applyFill="1" applyBorder="1" applyAlignment="1">
      <alignment horizontal="center"/>
    </xf>
    <xf numFmtId="0" fontId="20" fillId="0" borderId="65" xfId="2" applyFont="1" applyFill="1" applyBorder="1" applyAlignment="1">
      <alignment horizontal="center" vertical="center" wrapText="1"/>
    </xf>
    <xf numFmtId="9" fontId="27" fillId="10" borderId="58" xfId="1" applyFont="1" applyFill="1" applyBorder="1" applyAlignment="1">
      <alignment horizontal="center"/>
    </xf>
    <xf numFmtId="0" fontId="6" fillId="0" borderId="4" xfId="3" applyFont="1" applyFill="1" applyBorder="1" applyAlignment="1">
      <alignment horizontal="left"/>
    </xf>
    <xf numFmtId="166" fontId="6" fillId="0" borderId="4" xfId="3" applyNumberFormat="1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0" fontId="7" fillId="9" borderId="42" xfId="2" applyFont="1" applyFill="1" applyBorder="1" applyAlignment="1">
      <alignment horizontal="left" vertical="center" wrapText="1"/>
    </xf>
    <xf numFmtId="0" fontId="7" fillId="9" borderId="43" xfId="2" applyFont="1" applyFill="1" applyBorder="1" applyAlignment="1">
      <alignment horizontal="center" vertical="center" wrapText="1"/>
    </xf>
    <xf numFmtId="0" fontId="7" fillId="9" borderId="44" xfId="2" applyFont="1" applyFill="1" applyBorder="1" applyAlignment="1">
      <alignment horizontal="center" vertical="center" wrapText="1"/>
    </xf>
    <xf numFmtId="0" fontId="7" fillId="9" borderId="54" xfId="2" applyFont="1" applyFill="1" applyBorder="1" applyAlignment="1">
      <alignment horizontal="center" vertical="center" wrapText="1"/>
    </xf>
    <xf numFmtId="0" fontId="7" fillId="9" borderId="55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right"/>
    </xf>
    <xf numFmtId="0" fontId="11" fillId="12" borderId="50" xfId="2" applyFont="1" applyFill="1" applyBorder="1" applyAlignment="1">
      <alignment vertical="center" wrapText="1"/>
    </xf>
    <xf numFmtId="0" fontId="6" fillId="0" borderId="4" xfId="3" applyFont="1" applyFill="1" applyBorder="1"/>
    <xf numFmtId="1" fontId="6" fillId="0" borderId="4" xfId="5" applyNumberFormat="1" applyFont="1" applyFill="1" applyBorder="1" applyAlignment="1">
      <alignment horizontal="right"/>
    </xf>
    <xf numFmtId="0" fontId="11" fillId="8" borderId="50" xfId="2" applyFont="1" applyFill="1" applyBorder="1" applyAlignment="1">
      <alignment vertical="center" wrapText="1"/>
    </xf>
    <xf numFmtId="0" fontId="7" fillId="9" borderId="6" xfId="2" applyFont="1" applyFill="1" applyBorder="1" applyAlignment="1">
      <alignment horizontal="center" vertical="center" wrapText="1"/>
    </xf>
    <xf numFmtId="9" fontId="6" fillId="0" borderId="4" xfId="5" applyFont="1" applyFill="1" applyBorder="1" applyAlignment="1">
      <alignment horizontal="right"/>
    </xf>
    <xf numFmtId="0" fontId="7" fillId="9" borderId="49" xfId="2" applyFont="1" applyFill="1" applyBorder="1" applyAlignment="1">
      <alignment horizontal="left" vertical="center" wrapText="1"/>
    </xf>
    <xf numFmtId="0" fontId="7" fillId="9" borderId="56" xfId="2" applyFont="1" applyFill="1" applyBorder="1" applyAlignment="1">
      <alignment horizontal="center" vertical="center" wrapText="1"/>
    </xf>
    <xf numFmtId="9" fontId="4" fillId="0" borderId="4" xfId="5" quotePrefix="1" applyFont="1" applyFill="1" applyBorder="1" applyAlignment="1">
      <alignment vertical="center"/>
    </xf>
    <xf numFmtId="164" fontId="4" fillId="0" borderId="7" xfId="5" applyNumberFormat="1" applyFont="1" applyFill="1" applyBorder="1"/>
    <xf numFmtId="164" fontId="4" fillId="0" borderId="4" xfId="5" applyNumberFormat="1" applyFont="1" applyFill="1" applyBorder="1"/>
    <xf numFmtId="0" fontId="7" fillId="9" borderId="51" xfId="2" applyFont="1" applyFill="1" applyBorder="1" applyAlignment="1">
      <alignment horizontal="left" vertical="center" wrapText="1"/>
    </xf>
    <xf numFmtId="0" fontId="7" fillId="9" borderId="12" xfId="2" applyFont="1" applyFill="1" applyBorder="1" applyAlignment="1">
      <alignment horizontal="center" vertical="center" wrapText="1"/>
    </xf>
    <xf numFmtId="9" fontId="4" fillId="0" borderId="12" xfId="5" applyFont="1" applyFill="1" applyBorder="1" applyAlignment="1">
      <alignment horizontal="left" vertical="center"/>
    </xf>
    <xf numFmtId="9" fontId="4" fillId="0" borderId="12" xfId="5" applyFont="1" applyFill="1" applyBorder="1" applyAlignment="1">
      <alignment horizontal="right" vertical="center"/>
    </xf>
    <xf numFmtId="9" fontId="6" fillId="0" borderId="66" xfId="5" applyFont="1" applyFill="1" applyBorder="1" applyAlignment="1">
      <alignment horizontal="left"/>
    </xf>
    <xf numFmtId="9" fontId="6" fillId="0" borderId="66" xfId="5" applyFont="1" applyFill="1" applyBorder="1" applyAlignment="1">
      <alignment horizontal="right"/>
    </xf>
    <xf numFmtId="0" fontId="7" fillId="9" borderId="16" xfId="2" applyFont="1" applyFill="1" applyBorder="1" applyAlignment="1">
      <alignment horizontal="left" vertical="center" wrapText="1"/>
    </xf>
    <xf numFmtId="0" fontId="7" fillId="9" borderId="31" xfId="2" applyFont="1" applyFill="1" applyBorder="1" applyAlignment="1">
      <alignment horizontal="center" vertical="center" wrapText="1"/>
    </xf>
    <xf numFmtId="164" fontId="6" fillId="0" borderId="4" xfId="5" applyNumberFormat="1" applyFont="1" applyFill="1" applyBorder="1"/>
    <xf numFmtId="9" fontId="6" fillId="0" borderId="4" xfId="5" applyFont="1" applyFill="1" applyBorder="1"/>
    <xf numFmtId="0" fontId="7" fillId="9" borderId="52" xfId="2" applyFont="1" applyFill="1" applyBorder="1" applyAlignment="1">
      <alignment horizontal="left" vertical="center" wrapText="1"/>
    </xf>
    <xf numFmtId="0" fontId="7" fillId="9" borderId="28" xfId="2" applyFont="1" applyFill="1" applyBorder="1" applyAlignment="1">
      <alignment horizontal="left" vertical="center" wrapText="1"/>
    </xf>
    <xf numFmtId="0" fontId="7" fillId="13" borderId="16" xfId="0" applyFont="1" applyFill="1" applyBorder="1" applyAlignment="1">
      <alignment horizontal="left" vertical="center"/>
    </xf>
    <xf numFmtId="0" fontId="7" fillId="13" borderId="36" xfId="0" applyFont="1" applyFill="1" applyBorder="1" applyAlignment="1">
      <alignment horizontal="center" vertical="center" wrapText="1"/>
    </xf>
    <xf numFmtId="9" fontId="6" fillId="0" borderId="4" xfId="1" applyFont="1" applyFill="1" applyBorder="1"/>
    <xf numFmtId="1" fontId="6" fillId="0" borderId="4" xfId="1" applyNumberFormat="1" applyFont="1" applyFill="1" applyBorder="1"/>
    <xf numFmtId="164" fontId="4" fillId="0" borderId="48" xfId="1" applyNumberFormat="1" applyFont="1" applyFill="1" applyBorder="1" applyAlignment="1">
      <alignment vertical="center"/>
    </xf>
    <xf numFmtId="0" fontId="6" fillId="0" borderId="67" xfId="3" applyFont="1" applyFill="1" applyBorder="1" applyAlignment="1">
      <alignment horizontal="left"/>
    </xf>
    <xf numFmtId="0" fontId="7" fillId="13" borderId="46" xfId="0" applyFont="1" applyFill="1" applyBorder="1" applyAlignment="1">
      <alignment horizontal="left" vertical="center" wrapText="1"/>
    </xf>
    <xf numFmtId="0" fontId="7" fillId="13" borderId="26" xfId="0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vertical="center"/>
    </xf>
    <xf numFmtId="0" fontId="7" fillId="13" borderId="16" xfId="6" applyFont="1" applyFill="1" applyBorder="1" applyAlignment="1">
      <alignment horizontal="left" vertical="center"/>
    </xf>
    <xf numFmtId="0" fontId="7" fillId="13" borderId="16" xfId="6" applyFont="1" applyFill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6" fillId="0" borderId="4" xfId="5" applyNumberFormat="1" applyFont="1" applyFill="1" applyBorder="1" applyAlignment="1">
      <alignment vertical="center"/>
    </xf>
    <xf numFmtId="0" fontId="7" fillId="13" borderId="0" xfId="0" applyFont="1" applyFill="1" applyAlignment="1">
      <alignment horizontal="left" vertical="center"/>
    </xf>
    <xf numFmtId="166" fontId="6" fillId="0" borderId="4" xfId="3" applyNumberFormat="1" applyFont="1" applyFill="1" applyBorder="1"/>
    <xf numFmtId="0" fontId="7" fillId="13" borderId="16" xfId="0" applyFont="1" applyFill="1" applyBorder="1" applyAlignment="1">
      <alignment vertical="center"/>
    </xf>
    <xf numFmtId="166" fontId="6" fillId="0" borderId="4" xfId="3" applyNumberFormat="1" applyFont="1" applyFill="1" applyBorder="1" applyAlignment="1">
      <alignment vertical="center"/>
    </xf>
    <xf numFmtId="0" fontId="6" fillId="0" borderId="66" xfId="1" applyNumberFormat="1" applyFont="1" applyFill="1" applyBorder="1" applyAlignment="1">
      <alignment horizontal="left"/>
    </xf>
    <xf numFmtId="9" fontId="6" fillId="0" borderId="66" xfId="1" applyFont="1" applyFill="1" applyBorder="1" applyAlignment="1">
      <alignment horizontal="right"/>
    </xf>
    <xf numFmtId="9" fontId="6" fillId="0" borderId="66" xfId="1" applyFont="1" applyFill="1" applyBorder="1"/>
    <xf numFmtId="9" fontId="6" fillId="0" borderId="66" xfId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21" fillId="0" borderId="21" xfId="0" applyFont="1" applyBorder="1" applyAlignment="1">
      <alignment horizontal="left" wrapText="1"/>
    </xf>
    <xf numFmtId="0" fontId="13" fillId="0" borderId="21" xfId="0" applyFont="1" applyBorder="1"/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0" fillId="0" borderId="0" xfId="0"/>
    <xf numFmtId="0" fontId="21" fillId="0" borderId="64" xfId="0" applyFont="1" applyBorder="1" applyAlignment="1">
      <alignment horizontal="left" vertical="center" wrapText="1"/>
    </xf>
    <xf numFmtId="0" fontId="0" fillId="0" borderId="64" xfId="0" applyBorder="1"/>
    <xf numFmtId="0" fontId="0" fillId="0" borderId="15" xfId="0" applyBorder="1"/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168" fontId="4" fillId="0" borderId="12" xfId="1" applyNumberFormat="1" applyFont="1" applyFill="1" applyBorder="1"/>
    <xf numFmtId="168" fontId="6" fillId="0" borderId="66" xfId="5" applyNumberFormat="1" applyFont="1" applyFill="1" applyBorder="1" applyAlignment="1">
      <alignment horizontal="left"/>
    </xf>
    <xf numFmtId="168" fontId="6" fillId="0" borderId="66" xfId="5" applyNumberFormat="1" applyFont="1" applyFill="1" applyBorder="1" applyAlignment="1">
      <alignment horizontal="right"/>
    </xf>
    <xf numFmtId="0" fontId="11" fillId="12" borderId="24" xfId="2" applyFont="1" applyFill="1" applyBorder="1" applyAlignment="1">
      <alignment vertical="center" wrapText="1"/>
    </xf>
    <xf numFmtId="0" fontId="7" fillId="9" borderId="5" xfId="2" applyFont="1" applyFill="1" applyBorder="1" applyAlignment="1">
      <alignment horizontal="left" vertical="center" wrapText="1"/>
    </xf>
    <xf numFmtId="0" fontId="4" fillId="0" borderId="12" xfId="0" applyFont="1" applyBorder="1"/>
    <xf numFmtId="168" fontId="4" fillId="0" borderId="12" xfId="5" applyNumberFormat="1" applyFont="1" applyFill="1" applyBorder="1"/>
    <xf numFmtId="169" fontId="4" fillId="0" borderId="7" xfId="5" applyNumberFormat="1" applyFont="1" applyFill="1" applyBorder="1"/>
    <xf numFmtId="169" fontId="4" fillId="0" borderId="4" xfId="5" applyNumberFormat="1" applyFont="1" applyFill="1" applyBorder="1"/>
    <xf numFmtId="169" fontId="6" fillId="0" borderId="66" xfId="5" applyNumberFormat="1" applyFont="1" applyFill="1" applyBorder="1" applyAlignment="1">
      <alignment horizontal="right"/>
    </xf>
    <xf numFmtId="0" fontId="7" fillId="9" borderId="12" xfId="2" applyFont="1" applyFill="1" applyBorder="1" applyAlignment="1">
      <alignment horizontal="left" vertical="center" wrapText="1"/>
    </xf>
    <xf numFmtId="164" fontId="4" fillId="0" borderId="7" xfId="5" applyNumberFormat="1" applyFont="1" applyFill="1" applyBorder="1" applyAlignment="1">
      <alignment vertical="center"/>
    </xf>
    <xf numFmtId="164" fontId="4" fillId="0" borderId="12" xfId="5" applyNumberFormat="1" applyFont="1" applyFill="1" applyBorder="1" applyAlignment="1">
      <alignment vertical="center"/>
    </xf>
    <xf numFmtId="164" fontId="6" fillId="0" borderId="66" xfId="1" applyNumberFormat="1" applyFont="1" applyFill="1" applyBorder="1" applyAlignment="1">
      <alignment horizontal="right"/>
    </xf>
    <xf numFmtId="0" fontId="7" fillId="9" borderId="0" xfId="2" applyFont="1" applyFill="1" applyBorder="1" applyAlignment="1">
      <alignment horizontal="right" vertical="center" wrapText="1"/>
    </xf>
    <xf numFmtId="0" fontId="7" fillId="9" borderId="68" xfId="2" applyFont="1" applyFill="1" applyBorder="1" applyAlignment="1">
      <alignment vertical="center" wrapText="1"/>
    </xf>
    <xf numFmtId="0" fontId="7" fillId="9" borderId="51" xfId="2" applyFont="1" applyFill="1" applyBorder="1" applyAlignment="1">
      <alignment horizontal="right" vertical="center" wrapText="1"/>
    </xf>
    <xf numFmtId="0" fontId="7" fillId="9" borderId="4" xfId="2" applyFont="1" applyFill="1" applyBorder="1" applyAlignment="1">
      <alignment vertical="center" wrapText="1"/>
    </xf>
    <xf numFmtId="0" fontId="7" fillId="9" borderId="4" xfId="2" applyFont="1" applyFill="1" applyBorder="1" applyAlignment="1">
      <alignment horizontal="right" vertical="center" wrapText="1"/>
    </xf>
    <xf numFmtId="9" fontId="4" fillId="0" borderId="4" xfId="0" applyNumberFormat="1" applyFont="1" applyBorder="1"/>
    <xf numFmtId="0" fontId="7" fillId="13" borderId="35" xfId="0" applyFont="1" applyFill="1" applyBorder="1" applyAlignment="1">
      <alignment horizontal="left" vertical="center" wrapText="1"/>
    </xf>
    <xf numFmtId="0" fontId="7" fillId="13" borderId="0" xfId="0" applyFont="1" applyFill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right" vertical="center" wrapText="1"/>
    </xf>
    <xf numFmtId="9" fontId="4" fillId="0" borderId="31" xfId="1" applyFont="1" applyFill="1" applyBorder="1"/>
    <xf numFmtId="0" fontId="7" fillId="13" borderId="31" xfId="0" applyFont="1" applyFill="1" applyBorder="1" applyAlignment="1">
      <alignment horizontal="center" vertical="center" wrapText="1"/>
    </xf>
    <xf numFmtId="9" fontId="4" fillId="0" borderId="31" xfId="5" applyFont="1" applyFill="1" applyBorder="1"/>
    <xf numFmtId="0" fontId="4" fillId="0" borderId="0" xfId="0" applyFont="1" applyBorder="1"/>
    <xf numFmtId="9" fontId="4" fillId="0" borderId="0" xfId="5" applyFont="1" applyFill="1" applyBorder="1" applyAlignment="1">
      <alignment horizontal="right"/>
    </xf>
    <xf numFmtId="0" fontId="7" fillId="13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left" vertical="center" wrapText="1"/>
    </xf>
    <xf numFmtId="0" fontId="7" fillId="13" borderId="4" xfId="0" applyFont="1" applyFill="1" applyBorder="1" applyAlignment="1">
      <alignment horizontal="center" vertical="center" wrapText="1"/>
    </xf>
    <xf numFmtId="9" fontId="4" fillId="0" borderId="4" xfId="5" applyFont="1" applyFill="1" applyBorder="1" applyAlignment="1">
      <alignment horizontal="right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9" borderId="13" xfId="2" applyFont="1" applyFill="1" applyBorder="1" applyAlignment="1">
      <alignment horizontal="left" vertical="center" wrapText="1"/>
    </xf>
    <xf numFmtId="0" fontId="7" fillId="9" borderId="14" xfId="2" applyFont="1" applyFill="1" applyBorder="1" applyAlignment="1">
      <alignment horizontal="center" wrapText="1"/>
    </xf>
    <xf numFmtId="0" fontId="7" fillId="9" borderId="57" xfId="2" applyFont="1" applyFill="1" applyBorder="1" applyAlignment="1">
      <alignment horizontal="center" wrapText="1"/>
    </xf>
    <xf numFmtId="0" fontId="11" fillId="8" borderId="19" xfId="2" applyFont="1" applyFill="1" applyBorder="1" applyAlignment="1">
      <alignment horizontal="left" vertical="center" wrapText="1"/>
    </xf>
    <xf numFmtId="0" fontId="11" fillId="8" borderId="20" xfId="2" applyFont="1" applyFill="1" applyBorder="1" applyAlignment="1">
      <alignment horizontal="center" vertical="center" wrapText="1"/>
    </xf>
    <xf numFmtId="0" fontId="5" fillId="0" borderId="2" xfId="3" applyFont="1" applyFill="1" applyBorder="1"/>
    <xf numFmtId="9" fontId="5" fillId="0" borderId="2" xfId="1" applyFont="1" applyFill="1" applyBorder="1"/>
    <xf numFmtId="0" fontId="7" fillId="13" borderId="10" xfId="0" applyFont="1" applyFill="1" applyBorder="1" applyAlignment="1">
      <alignment vertical="center"/>
    </xf>
    <xf numFmtId="0" fontId="7" fillId="13" borderId="11" xfId="0" applyFont="1" applyFill="1" applyBorder="1" applyAlignment="1">
      <alignment horizontal="center" vertical="center" wrapText="1"/>
    </xf>
    <xf numFmtId="0" fontId="7" fillId="9" borderId="4" xfId="2" applyFont="1" applyFill="1" applyBorder="1" applyAlignment="1">
      <alignment horizontal="left" vertical="center" wrapText="1"/>
    </xf>
    <xf numFmtId="0" fontId="7" fillId="9" borderId="38" xfId="2" applyFont="1" applyFill="1" applyBorder="1" applyAlignment="1">
      <alignment horizontal="left" vertical="center" wrapText="1"/>
    </xf>
    <xf numFmtId="0" fontId="7" fillId="9" borderId="39" xfId="2" applyFont="1" applyFill="1" applyBorder="1" applyAlignment="1">
      <alignment horizontal="right" vertical="center" wrapText="1"/>
    </xf>
    <xf numFmtId="9" fontId="4" fillId="0" borderId="17" xfId="5" applyFont="1" applyFill="1" applyBorder="1" applyAlignment="1">
      <alignment vertical="center"/>
    </xf>
    <xf numFmtId="0" fontId="7" fillId="0" borderId="17" xfId="2" applyFont="1" applyFill="1" applyBorder="1" applyAlignment="1">
      <alignment horizontal="right" vertical="center" wrapText="1"/>
    </xf>
    <xf numFmtId="0" fontId="7" fillId="13" borderId="3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quotePrefix="1" applyNumberFormat="1" applyFont="1" applyBorder="1" applyAlignment="1">
      <alignment horizontal="center" wrapText="1"/>
    </xf>
    <xf numFmtId="0" fontId="11" fillId="8" borderId="30" xfId="0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/>
    </xf>
    <xf numFmtId="169" fontId="6" fillId="0" borderId="2" xfId="5" applyNumberFormat="1" applyFont="1" applyFill="1" applyBorder="1" applyAlignment="1">
      <alignment horizontal="center"/>
    </xf>
    <xf numFmtId="0" fontId="5" fillId="0" borderId="0" xfId="0" applyFont="1" applyFill="1" applyBorder="1"/>
    <xf numFmtId="166" fontId="5" fillId="0" borderId="0" xfId="0" applyNumberFormat="1" applyFont="1" applyFill="1" applyBorder="1"/>
    <xf numFmtId="1" fontId="6" fillId="0" borderId="0" xfId="5" applyNumberFormat="1" applyFont="1" applyFill="1" applyBorder="1" applyAlignment="1">
      <alignment horizontal="left"/>
    </xf>
    <xf numFmtId="166" fontId="6" fillId="0" borderId="0" xfId="5" applyNumberFormat="1" applyFont="1" applyFill="1" applyBorder="1"/>
  </cellXfs>
  <cellStyles count="8">
    <cellStyle name="40% - Cor1" xfId="3" builtinId="31"/>
    <cellStyle name="Cor1" xfId="2" builtinId="29"/>
    <cellStyle name="Normal" xfId="0" builtinId="0"/>
    <cellStyle name="Normal 2" xfId="4" xr:uid="{00000000-0005-0000-0000-000004000000}"/>
    <cellStyle name="Normal 3" xfId="6" xr:uid="{00000000-0005-0000-0000-000005000000}"/>
    <cellStyle name="Normal_New style bridge_waterfall template" xfId="7" xr:uid="{00000000-0005-0000-0000-000006000000}"/>
    <cellStyle name="Percent 2" xfId="5" xr:uid="{00000000-0005-0000-0000-000008000000}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B1:E116"/>
  <sheetViews>
    <sheetView showGridLines="0" tabSelected="1" showRuler="0" view="pageLayout" zoomScale="130" zoomScaleNormal="115" zoomScaleSheetLayoutView="98" zoomScalePageLayoutView="130" workbookViewId="0">
      <selection activeCell="B104" sqref="B104"/>
    </sheetView>
  </sheetViews>
  <sheetFormatPr defaultColWidth="9.140625" defaultRowHeight="16.5" x14ac:dyDescent="0.3"/>
  <cols>
    <col min="1" max="1" width="3" style="113" customWidth="1"/>
    <col min="2" max="2" width="45.7109375" style="113" customWidth="1"/>
    <col min="3" max="3" width="12" style="113" customWidth="1"/>
    <col min="4" max="4" width="11.7109375" style="113" bestFit="1" customWidth="1"/>
    <col min="5" max="5" width="15.140625" style="113" bestFit="1" customWidth="1"/>
    <col min="6" max="6" width="4" style="113" customWidth="1"/>
    <col min="7" max="16384" width="9.140625" style="113"/>
  </cols>
  <sheetData>
    <row r="1" spans="2:5" s="106" customFormat="1" x14ac:dyDescent="0.3">
      <c r="B1" s="105"/>
    </row>
    <row r="2" spans="2:5" s="106" customFormat="1" ht="25.5" customHeight="1" x14ac:dyDescent="0.3">
      <c r="B2" s="270" t="s">
        <v>225</v>
      </c>
      <c r="C2" s="270"/>
    </row>
    <row r="3" spans="2:5" s="110" customFormat="1" ht="25.5" customHeight="1" x14ac:dyDescent="0.25">
      <c r="B3" s="108" t="s">
        <v>221</v>
      </c>
      <c r="C3" s="109" t="s">
        <v>0</v>
      </c>
    </row>
    <row r="4" spans="2:5" s="106" customFormat="1" x14ac:dyDescent="0.3">
      <c r="B4" s="111" t="s">
        <v>15</v>
      </c>
      <c r="C4" s="112">
        <v>0.35</v>
      </c>
    </row>
    <row r="5" spans="2:5" s="106" customFormat="1" x14ac:dyDescent="0.3">
      <c r="B5" s="111" t="s">
        <v>14</v>
      </c>
      <c r="C5" s="112">
        <v>0.65</v>
      </c>
    </row>
    <row r="6" spans="2:5" s="106" customFormat="1" x14ac:dyDescent="0.3">
      <c r="B6" s="113"/>
      <c r="C6" s="104"/>
    </row>
    <row r="7" spans="2:5" s="106" customFormat="1" ht="25.5" customHeight="1" x14ac:dyDescent="0.3">
      <c r="B7" s="270" t="s">
        <v>226</v>
      </c>
      <c r="C7" s="270"/>
      <c r="D7" s="270"/>
    </row>
    <row r="8" spans="2:5" s="106" customFormat="1" ht="25.5" customHeight="1" x14ac:dyDescent="0.3">
      <c r="B8" s="114" t="s">
        <v>159</v>
      </c>
      <c r="C8" s="95" t="s">
        <v>224</v>
      </c>
      <c r="D8" s="96" t="s">
        <v>0</v>
      </c>
    </row>
    <row r="9" spans="2:5" s="106" customFormat="1" x14ac:dyDescent="0.3">
      <c r="B9" s="100" t="s">
        <v>153</v>
      </c>
      <c r="C9" s="97">
        <v>7</v>
      </c>
      <c r="D9" s="98">
        <f>C9/$C$23</f>
        <v>4.5395590142671858E-3</v>
      </c>
      <c r="E9" s="115"/>
    </row>
    <row r="10" spans="2:5" s="106" customFormat="1" x14ac:dyDescent="0.3">
      <c r="B10" s="100" t="s">
        <v>154</v>
      </c>
      <c r="C10" s="97">
        <v>13</v>
      </c>
      <c r="D10" s="98">
        <f t="shared" ref="D10:D22" si="0">C10/$C$23</f>
        <v>8.4306095979247726E-3</v>
      </c>
      <c r="E10" s="115"/>
    </row>
    <row r="11" spans="2:5" s="106" customFormat="1" x14ac:dyDescent="0.3">
      <c r="B11" s="100" t="s">
        <v>2</v>
      </c>
      <c r="C11" s="97">
        <v>16</v>
      </c>
      <c r="D11" s="98">
        <f t="shared" si="0"/>
        <v>1.0376134889753566E-2</v>
      </c>
      <c r="E11" s="115"/>
    </row>
    <row r="12" spans="2:5" s="106" customFormat="1" x14ac:dyDescent="0.3">
      <c r="B12" s="100" t="s">
        <v>222</v>
      </c>
      <c r="C12" s="97">
        <v>34</v>
      </c>
      <c r="D12" s="98">
        <f t="shared" si="0"/>
        <v>2.2049286640726331E-2</v>
      </c>
      <c r="E12" s="115"/>
    </row>
    <row r="13" spans="2:5" s="106" customFormat="1" x14ac:dyDescent="0.3">
      <c r="B13" s="101" t="s">
        <v>4</v>
      </c>
      <c r="C13" s="97">
        <v>40</v>
      </c>
      <c r="D13" s="98">
        <f t="shared" si="0"/>
        <v>2.5940337224383919E-2</v>
      </c>
      <c r="E13" s="115"/>
    </row>
    <row r="14" spans="2:5" s="106" customFormat="1" x14ac:dyDescent="0.3">
      <c r="B14" s="100" t="s">
        <v>138</v>
      </c>
      <c r="C14" s="97">
        <v>53</v>
      </c>
      <c r="D14" s="98">
        <f t="shared" si="0"/>
        <v>3.4370946822308693E-2</v>
      </c>
      <c r="E14" s="115"/>
    </row>
    <row r="15" spans="2:5" s="106" customFormat="1" x14ac:dyDescent="0.3">
      <c r="B15" s="100" t="s">
        <v>7</v>
      </c>
      <c r="C15" s="97">
        <v>83</v>
      </c>
      <c r="D15" s="98">
        <f t="shared" si="0"/>
        <v>5.3826199740596631E-2</v>
      </c>
      <c r="E15" s="115"/>
    </row>
    <row r="16" spans="2:5" s="106" customFormat="1" x14ac:dyDescent="0.3">
      <c r="B16" s="100" t="s">
        <v>155</v>
      </c>
      <c r="C16" s="97">
        <v>114</v>
      </c>
      <c r="D16" s="98">
        <f t="shared" si="0"/>
        <v>7.3929961089494164E-2</v>
      </c>
      <c r="E16" s="115"/>
    </row>
    <row r="17" spans="2:5" s="106" customFormat="1" x14ac:dyDescent="0.3">
      <c r="B17" s="100" t="s">
        <v>56</v>
      </c>
      <c r="C17" s="97">
        <v>128</v>
      </c>
      <c r="D17" s="98">
        <f t="shared" si="0"/>
        <v>8.3009079118028531E-2</v>
      </c>
      <c r="E17" s="115"/>
    </row>
    <row r="18" spans="2:5" s="106" customFormat="1" x14ac:dyDescent="0.3">
      <c r="B18" s="100" t="s">
        <v>190</v>
      </c>
      <c r="C18" s="97">
        <v>140</v>
      </c>
      <c r="D18" s="98">
        <f t="shared" si="0"/>
        <v>9.0791180285343706E-2</v>
      </c>
      <c r="E18" s="115"/>
    </row>
    <row r="19" spans="2:5" s="106" customFormat="1" x14ac:dyDescent="0.3">
      <c r="B19" s="100" t="s">
        <v>68</v>
      </c>
      <c r="C19" s="97">
        <v>161</v>
      </c>
      <c r="D19" s="98">
        <f t="shared" si="0"/>
        <v>0.10440985732814527</v>
      </c>
      <c r="E19" s="115"/>
    </row>
    <row r="20" spans="2:5" s="106" customFormat="1" x14ac:dyDescent="0.3">
      <c r="B20" s="100" t="s">
        <v>6</v>
      </c>
      <c r="C20" s="97">
        <v>202</v>
      </c>
      <c r="D20" s="98">
        <f t="shared" si="0"/>
        <v>0.13099870298313879</v>
      </c>
      <c r="E20" s="115"/>
    </row>
    <row r="21" spans="2:5" s="106" customFormat="1" x14ac:dyDescent="0.3">
      <c r="B21" s="100" t="s">
        <v>3</v>
      </c>
      <c r="C21" s="97">
        <v>240</v>
      </c>
      <c r="D21" s="98">
        <f t="shared" si="0"/>
        <v>0.1556420233463035</v>
      </c>
      <c r="E21" s="115"/>
    </row>
    <row r="22" spans="2:5" s="106" customFormat="1" x14ac:dyDescent="0.3">
      <c r="B22" s="100" t="s">
        <v>223</v>
      </c>
      <c r="C22" s="97">
        <v>311</v>
      </c>
      <c r="D22" s="98">
        <f t="shared" si="0"/>
        <v>0.20168612191958496</v>
      </c>
      <c r="E22" s="115"/>
    </row>
    <row r="23" spans="2:5" s="106" customFormat="1" x14ac:dyDescent="0.3">
      <c r="B23" s="105"/>
      <c r="C23" s="120">
        <f>SUM(C9:C22)</f>
        <v>1542</v>
      </c>
      <c r="D23" s="121">
        <f>SUM(D9:D22)</f>
        <v>1</v>
      </c>
    </row>
    <row r="25" spans="2:5" ht="29.25" customHeight="1" x14ac:dyDescent="0.3">
      <c r="B25" s="270" t="s">
        <v>227</v>
      </c>
      <c r="C25" s="271"/>
      <c r="D25" s="107"/>
    </row>
    <row r="26" spans="2:5" ht="25.5" customHeight="1" x14ac:dyDescent="0.3">
      <c r="B26" s="116" t="s">
        <v>228</v>
      </c>
      <c r="C26" s="117" t="s">
        <v>0</v>
      </c>
      <c r="D26" s="115"/>
    </row>
    <row r="27" spans="2:5" ht="14.25" customHeight="1" x14ac:dyDescent="0.3">
      <c r="B27" s="102" t="s">
        <v>113</v>
      </c>
      <c r="C27" s="103">
        <v>1E-3</v>
      </c>
      <c r="D27" s="106"/>
    </row>
    <row r="28" spans="2:5" ht="14.25" customHeight="1" x14ac:dyDescent="0.3">
      <c r="B28" s="102" t="s">
        <v>128</v>
      </c>
      <c r="C28" s="103">
        <v>2E-3</v>
      </c>
      <c r="D28" s="106"/>
    </row>
    <row r="29" spans="2:5" ht="14.25" customHeight="1" x14ac:dyDescent="0.3">
      <c r="B29" s="102" t="s">
        <v>110</v>
      </c>
      <c r="C29" s="103">
        <v>2E-3</v>
      </c>
      <c r="D29" s="106"/>
    </row>
    <row r="30" spans="2:5" ht="14.25" customHeight="1" x14ac:dyDescent="0.3">
      <c r="B30" s="102" t="s">
        <v>117</v>
      </c>
      <c r="C30" s="103">
        <v>2E-3</v>
      </c>
      <c r="D30" s="106"/>
    </row>
    <row r="31" spans="2:5" ht="14.25" customHeight="1" x14ac:dyDescent="0.3">
      <c r="B31" s="102" t="s">
        <v>126</v>
      </c>
      <c r="C31" s="103">
        <v>2E-3</v>
      </c>
      <c r="D31" s="106"/>
    </row>
    <row r="32" spans="2:5" ht="14.25" customHeight="1" x14ac:dyDescent="0.3">
      <c r="B32" s="102" t="s">
        <v>127</v>
      </c>
      <c r="C32" s="103">
        <v>3.0000000000000001E-3</v>
      </c>
      <c r="D32" s="106"/>
    </row>
    <row r="33" spans="2:5" ht="14.25" customHeight="1" x14ac:dyDescent="0.3">
      <c r="B33" s="102" t="s">
        <v>122</v>
      </c>
      <c r="C33" s="103">
        <v>4.0000000000000001E-3</v>
      </c>
      <c r="D33" s="106"/>
    </row>
    <row r="34" spans="2:5" ht="14.25" customHeight="1" x14ac:dyDescent="0.3">
      <c r="B34" s="102" t="s">
        <v>112</v>
      </c>
      <c r="C34" s="103">
        <v>4.0000000000000001E-3</v>
      </c>
      <c r="D34" s="106"/>
    </row>
    <row r="35" spans="2:5" ht="14.25" customHeight="1" x14ac:dyDescent="0.3">
      <c r="B35" s="102" t="s">
        <v>120</v>
      </c>
      <c r="C35" s="103">
        <v>4.0000000000000001E-3</v>
      </c>
      <c r="D35" s="106"/>
    </row>
    <row r="36" spans="2:5" s="106" customFormat="1" ht="14.25" customHeight="1" x14ac:dyDescent="0.3">
      <c r="B36" s="102" t="s">
        <v>123</v>
      </c>
      <c r="C36" s="103">
        <v>5.0000000000000001E-3</v>
      </c>
      <c r="E36" s="113"/>
    </row>
    <row r="37" spans="2:5" s="106" customFormat="1" ht="14.25" customHeight="1" x14ac:dyDescent="0.3">
      <c r="B37" s="102" t="s">
        <v>125</v>
      </c>
      <c r="C37" s="103">
        <v>7.0000000000000001E-3</v>
      </c>
      <c r="E37" s="113"/>
    </row>
    <row r="38" spans="2:5" s="106" customFormat="1" ht="14.25" customHeight="1" x14ac:dyDescent="0.3">
      <c r="B38" s="102" t="s">
        <v>129</v>
      </c>
      <c r="C38" s="103">
        <v>8.9999999999999993E-3</v>
      </c>
      <c r="E38" s="113"/>
    </row>
    <row r="39" spans="2:5" s="106" customFormat="1" ht="14.25" customHeight="1" x14ac:dyDescent="0.3">
      <c r="B39" s="102" t="s">
        <v>115</v>
      </c>
      <c r="C39" s="103">
        <v>1.0999999999999999E-2</v>
      </c>
      <c r="E39" s="113"/>
    </row>
    <row r="40" spans="2:5" s="106" customFormat="1" ht="14.25" customHeight="1" x14ac:dyDescent="0.3">
      <c r="B40" s="102" t="s">
        <v>118</v>
      </c>
      <c r="C40" s="103">
        <v>1.2E-2</v>
      </c>
      <c r="E40" s="113"/>
    </row>
    <row r="41" spans="2:5" s="106" customFormat="1" ht="14.25" customHeight="1" x14ac:dyDescent="0.3">
      <c r="B41" s="102" t="s">
        <v>124</v>
      </c>
      <c r="C41" s="103">
        <v>1.2999999999999999E-2</v>
      </c>
      <c r="E41" s="113"/>
    </row>
    <row r="42" spans="2:5" s="106" customFormat="1" ht="14.25" customHeight="1" x14ac:dyDescent="0.3">
      <c r="B42" s="102" t="s">
        <v>116</v>
      </c>
      <c r="C42" s="103">
        <v>1.6E-2</v>
      </c>
    </row>
    <row r="43" spans="2:5" s="106" customFormat="1" ht="14.25" customHeight="1" x14ac:dyDescent="0.3">
      <c r="B43" s="102" t="s">
        <v>119</v>
      </c>
      <c r="C43" s="103">
        <v>3.3000000000000002E-2</v>
      </c>
      <c r="E43" s="118"/>
    </row>
    <row r="44" spans="2:5" s="106" customFormat="1" ht="14.25" customHeight="1" x14ac:dyDescent="0.3">
      <c r="B44" s="102" t="s">
        <v>111</v>
      </c>
      <c r="C44" s="103">
        <v>7.2999999999999995E-2</v>
      </c>
      <c r="E44" s="118"/>
    </row>
    <row r="45" spans="2:5" s="106" customFormat="1" ht="14.25" customHeight="1" x14ac:dyDescent="0.3">
      <c r="B45" s="102" t="s">
        <v>114</v>
      </c>
      <c r="C45" s="103">
        <v>0.20200000000000001</v>
      </c>
      <c r="E45" s="119"/>
    </row>
    <row r="46" spans="2:5" s="106" customFormat="1" ht="14.25" customHeight="1" x14ac:dyDescent="0.3">
      <c r="B46" s="102" t="s">
        <v>121</v>
      </c>
      <c r="C46" s="103">
        <v>0.59499999999999997</v>
      </c>
      <c r="E46" s="119"/>
    </row>
    <row r="47" spans="2:5" s="106" customFormat="1" x14ac:dyDescent="0.3">
      <c r="C47" s="103">
        <f>SUM(C27:C46)</f>
        <v>1</v>
      </c>
      <c r="E47" s="119"/>
    </row>
    <row r="48" spans="2:5" s="106" customFormat="1" x14ac:dyDescent="0.3"/>
    <row r="49" spans="2:3" s="106" customFormat="1" ht="28.5" customHeight="1" x14ac:dyDescent="0.3">
      <c r="B49" s="270" t="s">
        <v>245</v>
      </c>
      <c r="C49" s="271"/>
    </row>
    <row r="50" spans="2:3" s="106" customFormat="1" ht="21" customHeight="1" x14ac:dyDescent="0.3">
      <c r="B50" s="116" t="s">
        <v>228</v>
      </c>
      <c r="C50" s="117" t="s">
        <v>0</v>
      </c>
    </row>
    <row r="51" spans="2:3" s="106" customFormat="1" ht="15.75" customHeight="1" x14ac:dyDescent="0.3">
      <c r="B51" s="99" t="s">
        <v>113</v>
      </c>
      <c r="C51" s="103">
        <v>2.5940337224383916E-3</v>
      </c>
    </row>
    <row r="52" spans="2:3" s="106" customFormat="1" ht="15.75" customHeight="1" x14ac:dyDescent="0.3">
      <c r="B52" s="99" t="s">
        <v>126</v>
      </c>
      <c r="C52" s="103">
        <v>3.2425421530479898E-3</v>
      </c>
    </row>
    <row r="53" spans="2:3" s="106" customFormat="1" ht="15.75" customHeight="1" x14ac:dyDescent="0.3">
      <c r="B53" s="99" t="s">
        <v>120</v>
      </c>
      <c r="C53" s="103">
        <v>3.2425421530479898E-3</v>
      </c>
    </row>
    <row r="54" spans="2:3" s="106" customFormat="1" ht="15.75" customHeight="1" x14ac:dyDescent="0.3">
      <c r="B54" s="99" t="s">
        <v>129</v>
      </c>
      <c r="C54" s="103">
        <v>3.2425421530479898E-3</v>
      </c>
    </row>
    <row r="55" spans="2:3" s="106" customFormat="1" ht="15.75" customHeight="1" x14ac:dyDescent="0.3">
      <c r="B55" s="99" t="s">
        <v>110</v>
      </c>
      <c r="C55" s="103">
        <v>3.8910505836575876E-3</v>
      </c>
    </row>
    <row r="56" spans="2:3" s="106" customFormat="1" ht="15.75" customHeight="1" x14ac:dyDescent="0.3">
      <c r="B56" s="99" t="s">
        <v>123</v>
      </c>
      <c r="C56" s="103">
        <v>3.8910505836575876E-3</v>
      </c>
    </row>
    <row r="57" spans="2:3" s="106" customFormat="1" ht="15.75" customHeight="1" x14ac:dyDescent="0.3">
      <c r="B57" s="99" t="s">
        <v>127</v>
      </c>
      <c r="C57" s="103">
        <v>4.5395590142671858E-3</v>
      </c>
    </row>
    <row r="58" spans="2:3" s="106" customFormat="1" ht="15.75" customHeight="1" x14ac:dyDescent="0.3">
      <c r="B58" s="99" t="s">
        <v>112</v>
      </c>
      <c r="C58" s="103">
        <v>4.5395590142671858E-3</v>
      </c>
    </row>
    <row r="59" spans="2:3" s="106" customFormat="1" ht="15.75" customHeight="1" x14ac:dyDescent="0.3">
      <c r="B59" s="99" t="s">
        <v>122</v>
      </c>
      <c r="C59" s="103">
        <v>4.5395590142671858E-3</v>
      </c>
    </row>
    <row r="60" spans="2:3" s="106" customFormat="1" ht="15.75" customHeight="1" x14ac:dyDescent="0.3">
      <c r="B60" s="99" t="s">
        <v>117</v>
      </c>
      <c r="C60" s="103">
        <v>5.1880674448767832E-3</v>
      </c>
    </row>
    <row r="61" spans="2:3" s="106" customFormat="1" ht="15.75" customHeight="1" x14ac:dyDescent="0.3">
      <c r="B61" s="99" t="s">
        <v>116</v>
      </c>
      <c r="C61" s="103">
        <v>5.1880674448767832E-3</v>
      </c>
    </row>
    <row r="62" spans="2:3" s="106" customFormat="1" ht="15.75" customHeight="1" x14ac:dyDescent="0.3">
      <c r="B62" s="99" t="s">
        <v>118</v>
      </c>
      <c r="C62" s="103">
        <v>5.1880674448767832E-3</v>
      </c>
    </row>
    <row r="63" spans="2:3" s="106" customFormat="1" ht="15.75" customHeight="1" x14ac:dyDescent="0.3">
      <c r="B63" s="99" t="s">
        <v>125</v>
      </c>
      <c r="C63" s="103">
        <v>5.1880674448767832E-3</v>
      </c>
    </row>
    <row r="64" spans="2:3" s="106" customFormat="1" ht="15.75" customHeight="1" x14ac:dyDescent="0.3">
      <c r="B64" s="99" t="s">
        <v>124</v>
      </c>
      <c r="C64" s="103">
        <v>5.8365758754863814E-3</v>
      </c>
    </row>
    <row r="65" spans="2:3" s="106" customFormat="1" ht="15.75" customHeight="1" x14ac:dyDescent="0.3">
      <c r="B65" s="99" t="s">
        <v>115</v>
      </c>
      <c r="C65" s="103">
        <v>8.4306095979247726E-3</v>
      </c>
    </row>
    <row r="66" spans="2:3" s="106" customFormat="1" ht="15.75" customHeight="1" x14ac:dyDescent="0.3">
      <c r="B66" s="99" t="s">
        <v>128</v>
      </c>
      <c r="C66" s="103">
        <v>2.2049286640726331E-2</v>
      </c>
    </row>
    <row r="67" spans="2:3" s="106" customFormat="1" ht="15.75" customHeight="1" x14ac:dyDescent="0.3">
      <c r="B67" s="99" t="s">
        <v>119</v>
      </c>
      <c r="C67" s="103">
        <v>2.5940337224383919E-2</v>
      </c>
    </row>
    <row r="68" spans="2:3" s="106" customFormat="1" ht="15.75" customHeight="1" x14ac:dyDescent="0.3">
      <c r="B68" s="99" t="s">
        <v>111</v>
      </c>
      <c r="C68" s="103">
        <v>6.0959792477302203E-2</v>
      </c>
    </row>
    <row r="69" spans="2:3" s="106" customFormat="1" ht="15.75" customHeight="1" x14ac:dyDescent="0.3">
      <c r="B69" s="99" t="s">
        <v>114</v>
      </c>
      <c r="C69" s="103">
        <v>0.13553826199740596</v>
      </c>
    </row>
    <row r="70" spans="2:3" s="106" customFormat="1" ht="15.75" customHeight="1" x14ac:dyDescent="0.3">
      <c r="B70" s="99" t="s">
        <v>121</v>
      </c>
      <c r="C70" s="103">
        <v>0.6867704280155642</v>
      </c>
    </row>
    <row r="71" spans="2:3" s="106" customFormat="1" ht="15.75" customHeight="1" x14ac:dyDescent="0.3">
      <c r="C71" s="103">
        <f>SUM(C51:C70)</f>
        <v>1</v>
      </c>
    </row>
    <row r="72" spans="2:3" s="106" customFormat="1" ht="12" customHeight="1" x14ac:dyDescent="0.3"/>
    <row r="73" spans="2:3" s="106" customFormat="1" ht="31.5" customHeight="1" x14ac:dyDescent="0.3">
      <c r="B73" s="270" t="s">
        <v>246</v>
      </c>
      <c r="C73" s="271"/>
    </row>
    <row r="74" spans="2:3" s="106" customFormat="1" ht="28.5" customHeight="1" x14ac:dyDescent="0.3">
      <c r="B74" s="116" t="s">
        <v>228</v>
      </c>
      <c r="C74" s="117" t="s">
        <v>0</v>
      </c>
    </row>
    <row r="75" spans="2:3" s="106" customFormat="1" ht="15" customHeight="1" x14ac:dyDescent="0.3">
      <c r="B75" s="99" t="s">
        <v>125</v>
      </c>
      <c r="C75" s="103">
        <v>-2.8632530725695722E-2</v>
      </c>
    </row>
    <row r="76" spans="2:3" s="106" customFormat="1" ht="15" customHeight="1" x14ac:dyDescent="0.3">
      <c r="B76" s="99" t="s">
        <v>119</v>
      </c>
      <c r="C76" s="103">
        <v>-5.879876762332141E-3</v>
      </c>
    </row>
    <row r="77" spans="2:3" s="106" customFormat="1" ht="15" customHeight="1" x14ac:dyDescent="0.3">
      <c r="B77" s="99" t="s">
        <v>115</v>
      </c>
      <c r="C77" s="103">
        <v>-5.2185794179699279E-3</v>
      </c>
    </row>
    <row r="78" spans="2:3" s="106" customFormat="1" ht="15" customHeight="1" x14ac:dyDescent="0.3">
      <c r="B78" s="99" t="s">
        <v>118</v>
      </c>
      <c r="C78" s="103">
        <v>-4.6260004688389554E-3</v>
      </c>
    </row>
    <row r="79" spans="2:3" s="106" customFormat="1" ht="15" customHeight="1" x14ac:dyDescent="0.3">
      <c r="B79" s="99" t="s">
        <v>124</v>
      </c>
      <c r="C79" s="103">
        <v>-4.5543685743946946E-3</v>
      </c>
    </row>
    <row r="80" spans="2:3" s="106" customFormat="1" ht="15" customHeight="1" x14ac:dyDescent="0.3">
      <c r="B80" s="99" t="s">
        <v>129</v>
      </c>
      <c r="C80" s="103">
        <v>-4.3264793543417827E-3</v>
      </c>
    </row>
    <row r="81" spans="2:3" s="106" customFormat="1" ht="15" customHeight="1" x14ac:dyDescent="0.3">
      <c r="B81" s="99" t="s">
        <v>117</v>
      </c>
      <c r="C81" s="103">
        <v>-3.9572017012156329E-3</v>
      </c>
    </row>
    <row r="82" spans="2:3" s="106" customFormat="1" ht="15" customHeight="1" x14ac:dyDescent="0.3">
      <c r="B82" s="99" t="s">
        <v>120</v>
      </c>
      <c r="C82" s="103">
        <v>-1.5962626837681257E-3</v>
      </c>
    </row>
    <row r="83" spans="2:3" s="106" customFormat="1" ht="15" customHeight="1" x14ac:dyDescent="0.3">
      <c r="B83" s="99" t="s">
        <v>126</v>
      </c>
      <c r="C83" s="103">
        <v>-1.5888282375004187E-3</v>
      </c>
    </row>
    <row r="84" spans="2:3" s="106" customFormat="1" ht="15" customHeight="1" x14ac:dyDescent="0.3">
      <c r="B84" s="99" t="s">
        <v>128</v>
      </c>
      <c r="C84" s="103">
        <v>-1.5432503934898363E-3</v>
      </c>
    </row>
    <row r="85" spans="2:3" s="106" customFormat="1" ht="15" customHeight="1" x14ac:dyDescent="0.3">
      <c r="B85" s="99" t="s">
        <v>127</v>
      </c>
      <c r="C85" s="103">
        <v>-1.4046415056428118E-3</v>
      </c>
    </row>
    <row r="86" spans="2:3" s="106" customFormat="1" ht="15" customHeight="1" x14ac:dyDescent="0.3">
      <c r="B86" s="99" t="s">
        <v>122</v>
      </c>
      <c r="C86" s="103">
        <v>-1.3664981078999367E-3</v>
      </c>
    </row>
    <row r="87" spans="2:3" s="106" customFormat="1" ht="15" customHeight="1" x14ac:dyDescent="0.3">
      <c r="B87" s="99" t="s">
        <v>110</v>
      </c>
      <c r="C87" s="103">
        <v>-1.3423194132815379E-3</v>
      </c>
    </row>
    <row r="88" spans="2:3" s="106" customFormat="1" ht="15" customHeight="1" x14ac:dyDescent="0.3">
      <c r="B88" s="99" t="s">
        <v>113</v>
      </c>
      <c r="C88" s="103">
        <v>-8.7813536050366701E-4</v>
      </c>
    </row>
    <row r="89" spans="2:3" s="106" customFormat="1" ht="15" customHeight="1" x14ac:dyDescent="0.3">
      <c r="B89" s="99" t="s">
        <v>123</v>
      </c>
      <c r="C89" s="103">
        <v>-8.5951575633769813E-4</v>
      </c>
    </row>
    <row r="90" spans="2:3" s="106" customFormat="1" ht="15" customHeight="1" x14ac:dyDescent="0.3">
      <c r="B90" s="99" t="s">
        <v>116</v>
      </c>
      <c r="C90" s="103">
        <v>-4.2731321790966115E-5</v>
      </c>
    </row>
    <row r="91" spans="2:3" s="106" customFormat="1" ht="15" customHeight="1" x14ac:dyDescent="0.3">
      <c r="B91" s="99" t="s">
        <v>112</v>
      </c>
      <c r="C91" s="103">
        <v>3.5350457117979978E-4</v>
      </c>
    </row>
    <row r="92" spans="2:3" s="106" customFormat="1" ht="15" customHeight="1" x14ac:dyDescent="0.3">
      <c r="B92" s="99" t="s">
        <v>121</v>
      </c>
      <c r="C92" s="103">
        <v>4.513847493386014E-3</v>
      </c>
    </row>
    <row r="93" spans="2:3" s="106" customFormat="1" ht="15" customHeight="1" x14ac:dyDescent="0.3">
      <c r="B93" s="99" t="s">
        <v>111</v>
      </c>
      <c r="C93" s="103">
        <v>1.2289575030976857E-2</v>
      </c>
    </row>
    <row r="94" spans="2:3" s="106" customFormat="1" ht="15" customHeight="1" x14ac:dyDescent="0.3">
      <c r="B94" s="99" t="s">
        <v>114</v>
      </c>
      <c r="C94" s="103">
        <v>4.9660292689461177E-2</v>
      </c>
    </row>
    <row r="95" spans="2:3" s="106" customFormat="1" ht="18.75" customHeight="1" x14ac:dyDescent="0.3">
      <c r="B95" s="123"/>
      <c r="C95" s="124"/>
    </row>
    <row r="96" spans="2:3" s="106" customFormat="1" ht="29.25" customHeight="1" x14ac:dyDescent="0.3">
      <c r="B96" s="270" t="s">
        <v>247</v>
      </c>
      <c r="C96" s="270"/>
    </row>
    <row r="97" spans="2:5" s="106" customFormat="1" ht="35.25" customHeight="1" x14ac:dyDescent="0.3">
      <c r="B97" s="125" t="s">
        <v>8</v>
      </c>
      <c r="C97" s="117" t="s">
        <v>28</v>
      </c>
      <c r="E97" s="122"/>
    </row>
    <row r="98" spans="2:5" s="106" customFormat="1" x14ac:dyDescent="0.3">
      <c r="B98" s="126" t="s">
        <v>229</v>
      </c>
      <c r="C98" s="127">
        <v>6421</v>
      </c>
      <c r="E98" s="122"/>
    </row>
    <row r="99" spans="2:5" s="106" customFormat="1" x14ac:dyDescent="0.3">
      <c r="B99" s="128" t="s">
        <v>135</v>
      </c>
      <c r="C99" s="127">
        <v>35074</v>
      </c>
      <c r="E99" s="122"/>
    </row>
    <row r="100" spans="2:5" s="106" customFormat="1" x14ac:dyDescent="0.3">
      <c r="B100" s="183" t="s">
        <v>230</v>
      </c>
      <c r="C100" s="129">
        <f>SUM(C98:C99)</f>
        <v>41495</v>
      </c>
    </row>
    <row r="101" spans="2:5" s="106" customFormat="1" x14ac:dyDescent="0.3"/>
    <row r="102" spans="2:5" ht="10.5" customHeight="1" x14ac:dyDescent="0.3"/>
    <row r="103" spans="2:5" ht="22.5" customHeight="1" x14ac:dyDescent="0.3">
      <c r="B103" s="268" t="s">
        <v>248</v>
      </c>
      <c r="C103" s="269"/>
    </row>
    <row r="104" spans="2:5" ht="24.75" customHeight="1" x14ac:dyDescent="0.3">
      <c r="B104" s="130" t="s">
        <v>231</v>
      </c>
      <c r="C104" s="131" t="s">
        <v>0</v>
      </c>
    </row>
    <row r="105" spans="2:5" x14ac:dyDescent="0.3">
      <c r="B105" s="132" t="s">
        <v>192</v>
      </c>
      <c r="C105" s="133">
        <v>2.9411764705882353E-2</v>
      </c>
    </row>
    <row r="106" spans="2:5" x14ac:dyDescent="0.3">
      <c r="B106" s="132" t="s">
        <v>132</v>
      </c>
      <c r="C106" s="133">
        <v>0.38039215686274508</v>
      </c>
    </row>
    <row r="107" spans="2:5" x14ac:dyDescent="0.3">
      <c r="B107" s="132" t="s">
        <v>130</v>
      </c>
      <c r="C107" s="133">
        <v>0.47385620915032678</v>
      </c>
    </row>
    <row r="108" spans="2:5" x14ac:dyDescent="0.3">
      <c r="B108" s="132" t="s">
        <v>194</v>
      </c>
      <c r="C108" s="133">
        <v>0.47908496732026146</v>
      </c>
    </row>
    <row r="109" spans="2:5" x14ac:dyDescent="0.3">
      <c r="B109" s="134" t="s">
        <v>136</v>
      </c>
      <c r="C109" s="133">
        <v>0.51111111111111107</v>
      </c>
    </row>
    <row r="110" spans="2:5" x14ac:dyDescent="0.3">
      <c r="B110" s="132" t="s">
        <v>195</v>
      </c>
      <c r="C110" s="133">
        <v>0.53202614379084967</v>
      </c>
    </row>
    <row r="111" spans="2:5" x14ac:dyDescent="0.3">
      <c r="B111" s="132" t="s">
        <v>157</v>
      </c>
      <c r="C111" s="133">
        <v>0.55555555555555558</v>
      </c>
    </row>
    <row r="112" spans="2:5" x14ac:dyDescent="0.3">
      <c r="B112" s="132" t="s">
        <v>39</v>
      </c>
      <c r="C112" s="133">
        <v>0.60065359477124181</v>
      </c>
    </row>
    <row r="113" spans="2:3" x14ac:dyDescent="0.3">
      <c r="B113" s="132" t="s">
        <v>193</v>
      </c>
      <c r="C113" s="133">
        <v>0.63464052287581696</v>
      </c>
    </row>
    <row r="114" spans="2:3" x14ac:dyDescent="0.3">
      <c r="B114" s="132" t="s">
        <v>131</v>
      </c>
      <c r="C114" s="133">
        <v>0.63856209150326793</v>
      </c>
    </row>
    <row r="115" spans="2:3" x14ac:dyDescent="0.3">
      <c r="B115" s="132" t="s">
        <v>232</v>
      </c>
      <c r="C115" s="133">
        <v>0.78954248366013069</v>
      </c>
    </row>
    <row r="116" spans="2:3" x14ac:dyDescent="0.3">
      <c r="B116" s="132" t="s">
        <v>158</v>
      </c>
      <c r="C116" s="133">
        <v>0.87581699346405228</v>
      </c>
    </row>
  </sheetData>
  <mergeCells count="7">
    <mergeCell ref="B103:C103"/>
    <mergeCell ref="B2:C2"/>
    <mergeCell ref="B7:D7"/>
    <mergeCell ref="B96:C96"/>
    <mergeCell ref="B25:C25"/>
    <mergeCell ref="B49:C49"/>
    <mergeCell ref="B73:C73"/>
  </mergeCells>
  <pageMargins left="0.7" right="0.7" top="0.75" bottom="0.75" header="0.3" footer="0.3"/>
  <pageSetup paperSize="9" scale="87" orientation="portrait" r:id="rId1"/>
  <headerFooter>
    <oddHeader>&amp;CTabelas Estudo Benchmarking 2024
Caracterização da amostra</oddHeader>
  </headerFooter>
  <rowBreaks count="2" manualBreakCount="2">
    <brk id="47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2:XFA281"/>
  <sheetViews>
    <sheetView showGridLines="0" view="pageLayout" zoomScale="115" zoomScaleNormal="115" zoomScaleSheetLayoutView="100" zoomScalePageLayoutView="115" workbookViewId="0">
      <selection activeCell="B240" sqref="B240"/>
    </sheetView>
  </sheetViews>
  <sheetFormatPr defaultColWidth="9.140625" defaultRowHeight="16.5" x14ac:dyDescent="0.3"/>
  <cols>
    <col min="1" max="1" width="2.42578125" style="113" customWidth="1"/>
    <col min="2" max="2" width="47.28515625" style="113" customWidth="1"/>
    <col min="3" max="3" width="13.85546875" style="113" customWidth="1"/>
    <col min="4" max="4" width="12.7109375" style="113" customWidth="1"/>
    <col min="5" max="6" width="9.140625" style="113"/>
    <col min="7" max="7" width="5.140625" style="113" customWidth="1"/>
    <col min="8" max="16384" width="9.140625" style="113"/>
  </cols>
  <sheetData>
    <row r="2" spans="2:6" s="106" customFormat="1" ht="33" customHeight="1" x14ac:dyDescent="0.3">
      <c r="B2" s="272" t="s">
        <v>249</v>
      </c>
      <c r="C2" s="272"/>
      <c r="F2" s="135"/>
    </row>
    <row r="3" spans="2:6" s="106" customFormat="1" x14ac:dyDescent="0.3">
      <c r="B3" s="155" t="s">
        <v>233</v>
      </c>
      <c r="C3" s="156" t="s">
        <v>0</v>
      </c>
      <c r="F3" s="135"/>
    </row>
    <row r="4" spans="2:6" s="106" customFormat="1" x14ac:dyDescent="0.3">
      <c r="B4" s="136" t="s">
        <v>187</v>
      </c>
      <c r="C4" s="137">
        <v>0.73</v>
      </c>
    </row>
    <row r="5" spans="2:6" s="106" customFormat="1" x14ac:dyDescent="0.3">
      <c r="B5" s="136" t="s">
        <v>188</v>
      </c>
      <c r="C5" s="137">
        <v>0.27</v>
      </c>
    </row>
    <row r="6" spans="2:6" s="106" customFormat="1" x14ac:dyDescent="0.3">
      <c r="C6" s="138"/>
    </row>
    <row r="7" spans="2:6" s="106" customFormat="1" x14ac:dyDescent="0.3">
      <c r="C7" s="138"/>
    </row>
    <row r="8" spans="2:6" s="106" customFormat="1" ht="15" customHeight="1" x14ac:dyDescent="0.3">
      <c r="B8" s="270" t="s">
        <v>250</v>
      </c>
      <c r="C8" s="270"/>
    </row>
    <row r="9" spans="2:6" s="106" customFormat="1" ht="12.95" customHeight="1" x14ac:dyDescent="0.3">
      <c r="B9" s="273"/>
      <c r="C9" s="273"/>
    </row>
    <row r="10" spans="2:6" s="106" customFormat="1" ht="18.75" customHeight="1" x14ac:dyDescent="0.3">
      <c r="B10" s="157" t="s">
        <v>82</v>
      </c>
      <c r="C10" s="158" t="s">
        <v>0</v>
      </c>
    </row>
    <row r="11" spans="2:6" s="106" customFormat="1" x14ac:dyDescent="0.3">
      <c r="B11" s="147" t="s">
        <v>5</v>
      </c>
      <c r="C11" s="139">
        <v>8.2000000000000003E-2</v>
      </c>
    </row>
    <row r="12" spans="2:6" s="106" customFormat="1" x14ac:dyDescent="0.3">
      <c r="B12" s="148" t="s">
        <v>234</v>
      </c>
      <c r="C12" s="140">
        <v>0.54100000000000004</v>
      </c>
    </row>
    <row r="13" spans="2:6" s="106" customFormat="1" x14ac:dyDescent="0.3">
      <c r="B13" s="148" t="s">
        <v>235</v>
      </c>
      <c r="C13" s="140">
        <v>0.55700000000000005</v>
      </c>
    </row>
    <row r="14" spans="2:6" s="106" customFormat="1" x14ac:dyDescent="0.3">
      <c r="B14" s="148" t="s">
        <v>57</v>
      </c>
      <c r="C14" s="140">
        <v>0.55700000000000005</v>
      </c>
    </row>
    <row r="15" spans="2:6" s="106" customFormat="1" x14ac:dyDescent="0.3">
      <c r="B15" s="148" t="s">
        <v>147</v>
      </c>
      <c r="C15" s="140">
        <v>0.63900000000000001</v>
      </c>
    </row>
    <row r="16" spans="2:6" s="106" customFormat="1" x14ac:dyDescent="0.3">
      <c r="B16" s="148" t="s">
        <v>145</v>
      </c>
      <c r="C16" s="140">
        <v>0.67200000000000004</v>
      </c>
    </row>
    <row r="17" spans="2:3" s="106" customFormat="1" x14ac:dyDescent="0.3">
      <c r="B17" s="148" t="s">
        <v>58</v>
      </c>
      <c r="C17" s="140">
        <v>0.86899999999999999</v>
      </c>
    </row>
    <row r="18" spans="2:3" s="106" customFormat="1" x14ac:dyDescent="0.3">
      <c r="B18" s="147" t="s">
        <v>13</v>
      </c>
      <c r="C18" s="140">
        <v>1</v>
      </c>
    </row>
    <row r="19" spans="2:3" s="106" customFormat="1" x14ac:dyDescent="0.3">
      <c r="C19" s="138"/>
    </row>
    <row r="20" spans="2:3" s="106" customFormat="1" x14ac:dyDescent="0.3">
      <c r="C20" s="138"/>
    </row>
    <row r="21" spans="2:3" s="106" customFormat="1" ht="12.95" customHeight="1" x14ac:dyDescent="0.3">
      <c r="B21" s="270" t="s">
        <v>251</v>
      </c>
      <c r="C21" s="270"/>
    </row>
    <row r="22" spans="2:3" s="106" customFormat="1" x14ac:dyDescent="0.3">
      <c r="B22" s="272"/>
      <c r="C22" s="272"/>
    </row>
    <row r="23" spans="2:3" s="106" customFormat="1" x14ac:dyDescent="0.3">
      <c r="B23" s="155" t="s">
        <v>236</v>
      </c>
      <c r="C23" s="156" t="s">
        <v>0</v>
      </c>
    </row>
    <row r="24" spans="2:3" s="106" customFormat="1" x14ac:dyDescent="0.3">
      <c r="B24" s="149" t="s">
        <v>147</v>
      </c>
      <c r="C24" s="152">
        <v>8.9124836603014772E-3</v>
      </c>
    </row>
    <row r="25" spans="2:3" s="106" customFormat="1" x14ac:dyDescent="0.3">
      <c r="B25" s="149" t="s">
        <v>57</v>
      </c>
      <c r="C25" s="152">
        <v>1.1072241279760893E-2</v>
      </c>
    </row>
    <row r="26" spans="2:3" s="106" customFormat="1" x14ac:dyDescent="0.3">
      <c r="B26" s="149" t="s">
        <v>235</v>
      </c>
      <c r="C26" s="152">
        <v>1.8607879457656993E-2</v>
      </c>
    </row>
    <row r="27" spans="2:3" s="106" customFormat="1" x14ac:dyDescent="0.3">
      <c r="B27" s="150" t="s">
        <v>145</v>
      </c>
      <c r="C27" s="152">
        <v>4.3821307924829987E-2</v>
      </c>
    </row>
    <row r="28" spans="2:3" s="106" customFormat="1" x14ac:dyDescent="0.3">
      <c r="B28" s="151" t="s">
        <v>58</v>
      </c>
      <c r="C28" s="152">
        <v>5.9108560042568127E-2</v>
      </c>
    </row>
    <row r="29" spans="2:3" s="106" customFormat="1" x14ac:dyDescent="0.3">
      <c r="B29" s="149" t="s">
        <v>234</v>
      </c>
      <c r="C29" s="152">
        <v>0.16836791122699488</v>
      </c>
    </row>
    <row r="30" spans="2:3" s="106" customFormat="1" x14ac:dyDescent="0.3">
      <c r="B30" s="149" t="s">
        <v>13</v>
      </c>
      <c r="C30" s="152">
        <v>0.68834784638201407</v>
      </c>
    </row>
    <row r="31" spans="2:3" s="106" customFormat="1" x14ac:dyDescent="0.3">
      <c r="C31" s="138"/>
    </row>
    <row r="32" spans="2:3" s="106" customFormat="1" x14ac:dyDescent="0.3">
      <c r="C32" s="138"/>
    </row>
    <row r="33" spans="2:6" s="106" customFormat="1" x14ac:dyDescent="0.3">
      <c r="B33" s="270" t="s">
        <v>252</v>
      </c>
      <c r="C33" s="270"/>
    </row>
    <row r="34" spans="2:6" s="106" customFormat="1" x14ac:dyDescent="0.3">
      <c r="B34" s="272"/>
      <c r="C34" s="272"/>
    </row>
    <row r="35" spans="2:6" s="106" customFormat="1" x14ac:dyDescent="0.3">
      <c r="B35" s="155" t="s">
        <v>152</v>
      </c>
      <c r="C35" s="156" t="s">
        <v>0</v>
      </c>
    </row>
    <row r="36" spans="2:6" s="106" customFormat="1" x14ac:dyDescent="0.3">
      <c r="B36" s="153" t="s">
        <v>234</v>
      </c>
      <c r="C36" s="154">
        <v>3.0000000000000001E-3</v>
      </c>
    </row>
    <row r="37" spans="2:6" s="106" customFormat="1" x14ac:dyDescent="0.3">
      <c r="B37" s="153" t="s">
        <v>145</v>
      </c>
      <c r="C37" s="154">
        <v>2.3E-2</v>
      </c>
    </row>
    <row r="38" spans="2:6" x14ac:dyDescent="0.3">
      <c r="B38" s="153" t="s">
        <v>13</v>
      </c>
      <c r="C38" s="154">
        <v>3.5000000000000003E-2</v>
      </c>
    </row>
    <row r="39" spans="2:6" x14ac:dyDescent="0.3">
      <c r="B39" s="153" t="s">
        <v>58</v>
      </c>
      <c r="C39" s="154">
        <v>3.6999999999999998E-2</v>
      </c>
    </row>
    <row r="40" spans="2:6" s="106" customFormat="1" ht="18" customHeight="1" x14ac:dyDescent="0.3">
      <c r="B40" s="153" t="s">
        <v>235</v>
      </c>
      <c r="C40" s="154">
        <v>4.1000000000000002E-2</v>
      </c>
      <c r="F40" s="135"/>
    </row>
    <row r="41" spans="2:6" s="106" customFormat="1" x14ac:dyDescent="0.3"/>
    <row r="42" spans="2:6" s="106" customFormat="1" x14ac:dyDescent="0.3"/>
    <row r="43" spans="2:6" s="106" customFormat="1" ht="12.95" customHeight="1" x14ac:dyDescent="0.3">
      <c r="B43" s="270" t="s">
        <v>253</v>
      </c>
      <c r="C43" s="270"/>
      <c r="D43" s="274"/>
    </row>
    <row r="44" spans="2:6" s="106" customFormat="1" x14ac:dyDescent="0.3">
      <c r="B44" s="275"/>
      <c r="C44" s="275"/>
      <c r="D44" s="276"/>
    </row>
    <row r="45" spans="2:6" s="106" customFormat="1" x14ac:dyDescent="0.3">
      <c r="B45" s="125" t="s">
        <v>159</v>
      </c>
      <c r="C45" s="117">
        <v>2023</v>
      </c>
      <c r="D45" s="117">
        <v>2022</v>
      </c>
    </row>
    <row r="46" spans="2:6" s="106" customFormat="1" ht="17.25" customHeight="1" x14ac:dyDescent="0.3">
      <c r="B46" s="163" t="s">
        <v>3</v>
      </c>
      <c r="C46" s="159">
        <v>1.2E-2</v>
      </c>
      <c r="D46" s="160">
        <v>0</v>
      </c>
    </row>
    <row r="47" spans="2:6" s="106" customFormat="1" ht="17.25" customHeight="1" x14ac:dyDescent="0.3">
      <c r="B47" s="163" t="s">
        <v>1</v>
      </c>
      <c r="C47" s="159">
        <v>2.5000000000000001E-2</v>
      </c>
      <c r="D47" s="160">
        <v>0.56999999999999995</v>
      </c>
    </row>
    <row r="48" spans="2:6" s="106" customFormat="1" ht="17.25" customHeight="1" x14ac:dyDescent="0.3">
      <c r="B48" s="163" t="s">
        <v>6</v>
      </c>
      <c r="C48" s="159">
        <v>5.3999999999999999E-2</v>
      </c>
      <c r="D48" s="160">
        <v>0.01</v>
      </c>
    </row>
    <row r="49" spans="2:4" ht="17.25" customHeight="1" x14ac:dyDescent="0.3">
      <c r="B49" s="163" t="s">
        <v>190</v>
      </c>
      <c r="C49" s="159">
        <v>6.0999999999999999E-2</v>
      </c>
      <c r="D49" s="161">
        <v>0.19</v>
      </c>
    </row>
    <row r="50" spans="2:4" ht="17.25" customHeight="1" x14ac:dyDescent="0.3">
      <c r="B50" s="163" t="s">
        <v>4</v>
      </c>
      <c r="C50" s="159">
        <v>6.4000000000000001E-2</v>
      </c>
      <c r="D50" s="161">
        <v>0.01</v>
      </c>
    </row>
    <row r="51" spans="2:4" ht="17.25" customHeight="1" x14ac:dyDescent="0.3">
      <c r="B51" s="163" t="s">
        <v>68</v>
      </c>
      <c r="C51" s="159">
        <v>9.0999999999999998E-2</v>
      </c>
      <c r="D51" s="161">
        <v>0.13</v>
      </c>
    </row>
    <row r="52" spans="2:4" ht="17.25" customHeight="1" x14ac:dyDescent="0.3">
      <c r="B52" s="163" t="s">
        <v>7</v>
      </c>
      <c r="C52" s="159">
        <v>0.105</v>
      </c>
      <c r="D52" s="161">
        <v>0.01</v>
      </c>
    </row>
    <row r="53" spans="2:4" ht="17.25" customHeight="1" x14ac:dyDescent="0.3">
      <c r="B53" s="163" t="s">
        <v>67</v>
      </c>
      <c r="C53" s="159">
        <v>0.26900000000000002</v>
      </c>
      <c r="D53" s="161">
        <v>0.09</v>
      </c>
    </row>
    <row r="55" spans="2:4" ht="12.95" customHeight="1" x14ac:dyDescent="0.3">
      <c r="B55" s="270" t="s">
        <v>254</v>
      </c>
      <c r="C55" s="270"/>
    </row>
    <row r="56" spans="2:4" x14ac:dyDescent="0.3">
      <c r="B56" s="270"/>
      <c r="C56" s="270"/>
    </row>
    <row r="57" spans="2:4" x14ac:dyDescent="0.3">
      <c r="B57" s="272"/>
      <c r="C57" s="272"/>
    </row>
    <row r="58" spans="2:4" x14ac:dyDescent="0.3">
      <c r="B58" s="155" t="s">
        <v>85</v>
      </c>
      <c r="C58" s="162" t="s">
        <v>0</v>
      </c>
    </row>
    <row r="59" spans="2:4" x14ac:dyDescent="0.3">
      <c r="B59" s="164" t="s">
        <v>56</v>
      </c>
      <c r="C59" s="166">
        <v>0.31</v>
      </c>
    </row>
    <row r="60" spans="2:4" x14ac:dyDescent="0.3">
      <c r="B60" s="165" t="s">
        <v>1</v>
      </c>
      <c r="C60" s="166">
        <v>0.42099999999999999</v>
      </c>
    </row>
    <row r="61" spans="2:4" x14ac:dyDescent="0.3">
      <c r="B61" s="165" t="s">
        <v>6</v>
      </c>
      <c r="C61" s="166">
        <v>0.49</v>
      </c>
    </row>
    <row r="62" spans="2:4" x14ac:dyDescent="0.3">
      <c r="B62" s="165" t="s">
        <v>68</v>
      </c>
      <c r="C62" s="166">
        <v>0.49199999999999999</v>
      </c>
    </row>
    <row r="63" spans="2:4" x14ac:dyDescent="0.3">
      <c r="B63" s="164" t="s">
        <v>222</v>
      </c>
      <c r="C63" s="166">
        <v>0.54500000000000004</v>
      </c>
    </row>
    <row r="64" spans="2:4" x14ac:dyDescent="0.3">
      <c r="B64" s="165" t="s">
        <v>67</v>
      </c>
      <c r="C64" s="166">
        <v>0.57199999999999995</v>
      </c>
    </row>
    <row r="65" spans="2:6" s="106" customFormat="1" ht="17.100000000000001" customHeight="1" x14ac:dyDescent="0.3">
      <c r="B65" s="165" t="s">
        <v>3</v>
      </c>
      <c r="C65" s="166">
        <v>0.625</v>
      </c>
      <c r="F65" s="135"/>
    </row>
    <row r="66" spans="2:6" s="106" customFormat="1" x14ac:dyDescent="0.3">
      <c r="B66" s="164" t="s">
        <v>138</v>
      </c>
      <c r="C66" s="166">
        <v>0.64800000000000002</v>
      </c>
      <c r="F66" s="135"/>
    </row>
    <row r="67" spans="2:6" s="106" customFormat="1" x14ac:dyDescent="0.3">
      <c r="B67" s="165" t="s">
        <v>7</v>
      </c>
      <c r="C67" s="166">
        <v>0.66</v>
      </c>
    </row>
    <row r="68" spans="2:6" s="106" customFormat="1" x14ac:dyDescent="0.3">
      <c r="B68" s="165" t="s">
        <v>4</v>
      </c>
      <c r="C68" s="166">
        <v>0.66700000000000004</v>
      </c>
    </row>
    <row r="69" spans="2:6" s="106" customFormat="1" x14ac:dyDescent="0.3">
      <c r="B69" s="165" t="s">
        <v>190</v>
      </c>
      <c r="C69" s="166">
        <v>0.83699999999999997</v>
      </c>
    </row>
    <row r="70" spans="2:6" s="106" customFormat="1" x14ac:dyDescent="0.3">
      <c r="B70" s="212" t="s">
        <v>237</v>
      </c>
      <c r="C70" s="167">
        <v>0.56999999999999995</v>
      </c>
    </row>
    <row r="71" spans="2:6" s="106" customFormat="1" x14ac:dyDescent="0.3"/>
    <row r="72" spans="2:6" s="106" customFormat="1" x14ac:dyDescent="0.3"/>
    <row r="73" spans="2:6" s="106" customFormat="1" ht="27.75" customHeight="1" x14ac:dyDescent="0.3">
      <c r="B73" s="272" t="s">
        <v>255</v>
      </c>
      <c r="C73" s="272"/>
    </row>
    <row r="74" spans="2:6" s="106" customFormat="1" x14ac:dyDescent="0.3">
      <c r="B74" s="155" t="s">
        <v>152</v>
      </c>
      <c r="C74" s="156" t="s">
        <v>0</v>
      </c>
    </row>
    <row r="75" spans="2:6" s="106" customFormat="1" x14ac:dyDescent="0.3">
      <c r="B75" s="101" t="s">
        <v>146</v>
      </c>
      <c r="C75" s="154">
        <v>3.0000000000000001E-3</v>
      </c>
    </row>
    <row r="76" spans="2:6" s="106" customFormat="1" x14ac:dyDescent="0.3">
      <c r="B76" s="101" t="s">
        <v>145</v>
      </c>
      <c r="C76" s="154">
        <v>4.0000000000000001E-3</v>
      </c>
    </row>
    <row r="77" spans="2:6" s="106" customFormat="1" x14ac:dyDescent="0.3">
      <c r="B77" s="101" t="s">
        <v>58</v>
      </c>
      <c r="C77" s="154">
        <v>0.03</v>
      </c>
    </row>
    <row r="78" spans="2:6" s="106" customFormat="1" x14ac:dyDescent="0.3">
      <c r="B78" s="101" t="s">
        <v>57</v>
      </c>
      <c r="C78" s="154">
        <v>3.1E-2</v>
      </c>
    </row>
    <row r="79" spans="2:6" s="106" customFormat="1" x14ac:dyDescent="0.3">
      <c r="B79" s="101" t="s">
        <v>13</v>
      </c>
      <c r="C79" s="154">
        <v>0.92900000000000005</v>
      </c>
    </row>
    <row r="80" spans="2:6" s="106" customFormat="1" x14ac:dyDescent="0.3"/>
    <row r="81" spans="1:6" s="106" customFormat="1" ht="27.75" customHeight="1" x14ac:dyDescent="0.3">
      <c r="B81" s="272" t="s">
        <v>256</v>
      </c>
      <c r="C81" s="272"/>
      <c r="D81" s="277"/>
      <c r="F81" s="135"/>
    </row>
    <row r="82" spans="1:6" s="106" customFormat="1" x14ac:dyDescent="0.3">
      <c r="B82" s="169" t="s">
        <v>85</v>
      </c>
      <c r="C82" s="170" t="s">
        <v>187</v>
      </c>
      <c r="D82" s="170" t="s">
        <v>188</v>
      </c>
    </row>
    <row r="83" spans="1:6" s="106" customFormat="1" x14ac:dyDescent="0.3">
      <c r="B83" s="171" t="s">
        <v>56</v>
      </c>
      <c r="C83" s="172">
        <f>269/60</f>
        <v>4.4833333333333334</v>
      </c>
      <c r="D83" s="172">
        <f>179/60</f>
        <v>2.9833333333333334</v>
      </c>
      <c r="F83" s="142"/>
    </row>
    <row r="84" spans="1:6" s="106" customFormat="1" x14ac:dyDescent="0.3">
      <c r="B84" s="171" t="s">
        <v>3</v>
      </c>
      <c r="C84" s="172">
        <f>314/60</f>
        <v>5.2333333333333334</v>
      </c>
      <c r="D84" s="172">
        <f>224/60</f>
        <v>3.7333333333333334</v>
      </c>
      <c r="F84" s="142"/>
    </row>
    <row r="85" spans="1:6" s="106" customFormat="1" x14ac:dyDescent="0.3">
      <c r="B85" s="171" t="s">
        <v>1</v>
      </c>
      <c r="C85" s="172">
        <f>332/60</f>
        <v>5.5333333333333332</v>
      </c>
      <c r="D85" s="172">
        <f>231/60</f>
        <v>3.85</v>
      </c>
      <c r="F85" s="142"/>
    </row>
    <row r="86" spans="1:6" s="106" customFormat="1" x14ac:dyDescent="0.3">
      <c r="B86" s="171" t="s">
        <v>222</v>
      </c>
      <c r="C86" s="172">
        <f>335/60</f>
        <v>5.583333333333333</v>
      </c>
      <c r="D86" s="172">
        <f>261/60</f>
        <v>4.3499999999999996</v>
      </c>
      <c r="F86" s="142"/>
    </row>
    <row r="87" spans="1:6" s="106" customFormat="1" x14ac:dyDescent="0.3">
      <c r="B87" s="171" t="s">
        <v>68</v>
      </c>
      <c r="C87" s="172">
        <f>337/60</f>
        <v>5.6166666666666663</v>
      </c>
      <c r="D87" s="172">
        <f>247/60</f>
        <v>4.1166666666666663</v>
      </c>
      <c r="F87" s="142"/>
    </row>
    <row r="88" spans="1:6" s="106" customFormat="1" x14ac:dyDescent="0.3">
      <c r="B88" s="171" t="s">
        <v>6</v>
      </c>
      <c r="C88" s="172">
        <f>352/60</f>
        <v>5.8666666666666663</v>
      </c>
      <c r="D88" s="172">
        <f>255/60</f>
        <v>4.25</v>
      </c>
      <c r="F88" s="142"/>
    </row>
    <row r="89" spans="1:6" s="106" customFormat="1" x14ac:dyDescent="0.3">
      <c r="B89" s="171" t="s">
        <v>67</v>
      </c>
      <c r="C89" s="172">
        <f>375/60</f>
        <v>6.25</v>
      </c>
      <c r="D89" s="172">
        <f>298/60</f>
        <v>4.9666666666666668</v>
      </c>
      <c r="F89" s="142"/>
    </row>
    <row r="90" spans="1:6" s="106" customFormat="1" x14ac:dyDescent="0.3">
      <c r="B90" s="171" t="s">
        <v>4</v>
      </c>
      <c r="C90" s="172">
        <f>378/60</f>
        <v>6.3</v>
      </c>
      <c r="D90" s="172">
        <f>274/60</f>
        <v>4.5666666666666664</v>
      </c>
      <c r="F90" s="142"/>
    </row>
    <row r="91" spans="1:6" s="106" customFormat="1" x14ac:dyDescent="0.3">
      <c r="B91" s="171" t="s">
        <v>190</v>
      </c>
      <c r="C91" s="172">
        <f>407/60</f>
        <v>6.7833333333333332</v>
      </c>
      <c r="D91" s="172">
        <f>271/60</f>
        <v>4.5166666666666666</v>
      </c>
      <c r="F91" s="142"/>
    </row>
    <row r="92" spans="1:6" s="106" customFormat="1" x14ac:dyDescent="0.3">
      <c r="B92" s="171" t="s">
        <v>154</v>
      </c>
      <c r="C92" s="172">
        <f>410/60</f>
        <v>6.833333333333333</v>
      </c>
      <c r="D92" s="172">
        <f>281/60</f>
        <v>4.6833333333333336</v>
      </c>
      <c r="F92" s="142"/>
    </row>
    <row r="93" spans="1:6" s="106" customFormat="1" x14ac:dyDescent="0.3">
      <c r="B93" s="171" t="s">
        <v>7</v>
      </c>
      <c r="C93" s="172">
        <f>452/60</f>
        <v>7.5333333333333332</v>
      </c>
      <c r="D93" s="172">
        <f>297/60</f>
        <v>4.95</v>
      </c>
      <c r="F93" s="142"/>
    </row>
    <row r="94" spans="1:6" s="106" customFormat="1" x14ac:dyDescent="0.3">
      <c r="B94" s="211" t="s">
        <v>238</v>
      </c>
      <c r="C94" s="173">
        <f>347/60</f>
        <v>5.7833333333333332</v>
      </c>
      <c r="D94" s="173">
        <f>257/60</f>
        <v>4.2833333333333332</v>
      </c>
    </row>
    <row r="95" spans="1:6" s="106" customFormat="1" x14ac:dyDescent="0.3"/>
    <row r="96" spans="1:6" s="106" customFormat="1" ht="30.75" customHeight="1" x14ac:dyDescent="0.3">
      <c r="A96" s="143"/>
      <c r="B96" s="270" t="s">
        <v>257</v>
      </c>
      <c r="C96" s="270"/>
    </row>
    <row r="97" spans="2:9" s="106" customFormat="1" x14ac:dyDescent="0.3">
      <c r="B97" s="125" t="s">
        <v>85</v>
      </c>
      <c r="C97" s="117" t="s">
        <v>161</v>
      </c>
    </row>
    <row r="98" spans="2:9" s="106" customFormat="1" x14ac:dyDescent="0.3">
      <c r="B98" s="174" t="s">
        <v>1</v>
      </c>
      <c r="C98" s="175">
        <v>49</v>
      </c>
    </row>
    <row r="99" spans="2:9" s="106" customFormat="1" x14ac:dyDescent="0.3">
      <c r="B99" s="174" t="s">
        <v>67</v>
      </c>
      <c r="C99" s="175">
        <v>50</v>
      </c>
    </row>
    <row r="100" spans="2:9" s="106" customFormat="1" x14ac:dyDescent="0.3">
      <c r="B100" s="174" t="s">
        <v>68</v>
      </c>
      <c r="C100" s="175">
        <v>51</v>
      </c>
    </row>
    <row r="101" spans="2:9" s="106" customFormat="1" x14ac:dyDescent="0.3">
      <c r="B101" s="174" t="s">
        <v>6</v>
      </c>
      <c r="C101" s="175">
        <v>54</v>
      </c>
    </row>
    <row r="102" spans="2:9" s="106" customFormat="1" x14ac:dyDescent="0.3">
      <c r="B102" s="174" t="s">
        <v>239</v>
      </c>
      <c r="C102" s="175">
        <v>54</v>
      </c>
    </row>
    <row r="103" spans="2:9" s="106" customFormat="1" x14ac:dyDescent="0.3">
      <c r="B103" s="174" t="s">
        <v>190</v>
      </c>
      <c r="C103" s="175">
        <v>57</v>
      </c>
    </row>
    <row r="104" spans="2:9" s="106" customFormat="1" x14ac:dyDescent="0.3">
      <c r="B104" s="174" t="s">
        <v>154</v>
      </c>
      <c r="C104" s="175">
        <v>60</v>
      </c>
    </row>
    <row r="105" spans="2:9" s="106" customFormat="1" x14ac:dyDescent="0.3">
      <c r="B105" s="174" t="s">
        <v>3</v>
      </c>
      <c r="C105" s="175">
        <v>63</v>
      </c>
    </row>
    <row r="106" spans="2:9" s="106" customFormat="1" x14ac:dyDescent="0.3">
      <c r="B106" s="174" t="s">
        <v>4</v>
      </c>
      <c r="C106" s="175">
        <v>65</v>
      </c>
    </row>
    <row r="107" spans="2:9" s="106" customFormat="1" x14ac:dyDescent="0.3">
      <c r="B107" s="174" t="s">
        <v>56</v>
      </c>
      <c r="C107" s="175">
        <v>70</v>
      </c>
    </row>
    <row r="108" spans="2:9" s="106" customFormat="1" x14ac:dyDescent="0.3">
      <c r="B108" s="174" t="s">
        <v>7</v>
      </c>
      <c r="C108" s="175">
        <v>80</v>
      </c>
    </row>
    <row r="109" spans="2:9" s="106" customFormat="1" x14ac:dyDescent="0.3">
      <c r="B109" s="210" t="s">
        <v>238</v>
      </c>
      <c r="C109" s="129">
        <v>57</v>
      </c>
    </row>
    <row r="110" spans="2:9" s="144" customFormat="1" x14ac:dyDescent="0.3"/>
    <row r="111" spans="2:9" s="144" customFormat="1" x14ac:dyDescent="0.3"/>
    <row r="112" spans="2:9" s="106" customFormat="1" ht="33.75" customHeight="1" x14ac:dyDescent="0.3">
      <c r="B112" s="270" t="s">
        <v>258</v>
      </c>
      <c r="C112" s="270"/>
      <c r="D112" s="144"/>
      <c r="H112" s="144"/>
      <c r="I112" s="144"/>
    </row>
    <row r="113" spans="1:4 16381:16381" s="144" customFormat="1" x14ac:dyDescent="0.3">
      <c r="B113" s="176" t="s">
        <v>85</v>
      </c>
      <c r="C113" s="177" t="s">
        <v>161</v>
      </c>
    </row>
    <row r="114" spans="1:4 16381:16381" s="144" customFormat="1" x14ac:dyDescent="0.3">
      <c r="B114" s="178" t="s">
        <v>56</v>
      </c>
      <c r="C114" s="179">
        <v>35</v>
      </c>
      <c r="XFA114" s="145"/>
    </row>
    <row r="115" spans="1:4 16381:16381" s="144" customFormat="1" x14ac:dyDescent="0.3">
      <c r="B115" s="178" t="s">
        <v>6</v>
      </c>
      <c r="C115" s="179">
        <v>37</v>
      </c>
      <c r="XFA115" s="145"/>
    </row>
    <row r="116" spans="1:4 16381:16381" s="144" customFormat="1" x14ac:dyDescent="0.3">
      <c r="B116" s="178" t="s">
        <v>1</v>
      </c>
      <c r="C116" s="179">
        <v>37</v>
      </c>
      <c r="XFA116" s="145"/>
    </row>
    <row r="117" spans="1:4 16381:16381" s="144" customFormat="1" x14ac:dyDescent="0.3">
      <c r="B117" s="178" t="s">
        <v>3</v>
      </c>
      <c r="C117" s="179">
        <v>38</v>
      </c>
      <c r="XFA117" s="145"/>
    </row>
    <row r="118" spans="1:4 16381:16381" s="144" customFormat="1" x14ac:dyDescent="0.3">
      <c r="B118" s="178" t="s">
        <v>222</v>
      </c>
      <c r="C118" s="179">
        <v>47</v>
      </c>
      <c r="XFA118" s="145"/>
    </row>
    <row r="119" spans="1:4 16381:16381" s="144" customFormat="1" x14ac:dyDescent="0.3">
      <c r="B119" s="178" t="s">
        <v>67</v>
      </c>
      <c r="C119" s="179">
        <v>48</v>
      </c>
      <c r="XFA119" s="145"/>
    </row>
    <row r="120" spans="1:4 16381:16381" s="144" customFormat="1" x14ac:dyDescent="0.3">
      <c r="B120" s="178" t="s">
        <v>138</v>
      </c>
      <c r="C120" s="179">
        <v>50</v>
      </c>
      <c r="XFA120" s="145"/>
    </row>
    <row r="121" spans="1:4 16381:16381" s="144" customFormat="1" x14ac:dyDescent="0.3">
      <c r="B121" s="178" t="s">
        <v>4</v>
      </c>
      <c r="C121" s="179">
        <v>50</v>
      </c>
      <c r="XFA121" s="145"/>
    </row>
    <row r="122" spans="1:4 16381:16381" s="144" customFormat="1" x14ac:dyDescent="0.3">
      <c r="B122" s="178" t="s">
        <v>190</v>
      </c>
      <c r="C122" s="179">
        <v>54</v>
      </c>
      <c r="XFA122" s="145"/>
    </row>
    <row r="123" spans="1:4 16381:16381" s="144" customFormat="1" x14ac:dyDescent="0.3">
      <c r="B123" s="178" t="s">
        <v>7</v>
      </c>
      <c r="C123" s="179">
        <v>55</v>
      </c>
      <c r="XFA123" s="145"/>
    </row>
    <row r="124" spans="1:4 16381:16381" s="144" customFormat="1" x14ac:dyDescent="0.3">
      <c r="B124" s="178" t="s">
        <v>2</v>
      </c>
      <c r="C124" s="179">
        <v>71</v>
      </c>
      <c r="XFA124" s="145"/>
    </row>
    <row r="125" spans="1:4 16381:16381" s="144" customFormat="1" x14ac:dyDescent="0.3">
      <c r="B125" s="178" t="s">
        <v>154</v>
      </c>
      <c r="C125" s="179">
        <v>71</v>
      </c>
      <c r="XFA125" s="145"/>
    </row>
    <row r="126" spans="1:4 16381:16381" s="144" customFormat="1" x14ac:dyDescent="0.3">
      <c r="B126" s="178" t="s">
        <v>68</v>
      </c>
      <c r="C126" s="179">
        <v>86</v>
      </c>
      <c r="XFA126" s="145"/>
    </row>
    <row r="127" spans="1:4 16381:16381" s="144" customFormat="1" x14ac:dyDescent="0.3">
      <c r="B127" s="180" t="s">
        <v>238</v>
      </c>
      <c r="C127" s="181">
        <v>59</v>
      </c>
      <c r="XFA127" s="145"/>
    </row>
    <row r="128" spans="1:4 16381:16381" s="106" customFormat="1" x14ac:dyDescent="0.3">
      <c r="A128" s="143"/>
      <c r="D128" s="144"/>
    </row>
    <row r="129" spans="1:4" s="106" customFormat="1" ht="29.25" customHeight="1" x14ac:dyDescent="0.3">
      <c r="A129" s="141"/>
      <c r="B129" s="270" t="s">
        <v>259</v>
      </c>
      <c r="C129" s="270"/>
    </row>
    <row r="130" spans="1:4" s="106" customFormat="1" x14ac:dyDescent="0.3">
      <c r="B130" s="125" t="s">
        <v>85</v>
      </c>
      <c r="C130" s="185" t="s">
        <v>0</v>
      </c>
      <c r="D130" s="144"/>
    </row>
    <row r="131" spans="1:4" s="106" customFormat="1" x14ac:dyDescent="0.3">
      <c r="B131" s="174" t="s">
        <v>2</v>
      </c>
      <c r="C131" s="182">
        <v>0.76</v>
      </c>
      <c r="D131" s="144"/>
    </row>
    <row r="132" spans="1:4" s="106" customFormat="1" x14ac:dyDescent="0.3">
      <c r="B132" s="174" t="s">
        <v>154</v>
      </c>
      <c r="C132" s="182">
        <v>0.76</v>
      </c>
      <c r="D132" s="144"/>
    </row>
    <row r="133" spans="1:4" s="106" customFormat="1" x14ac:dyDescent="0.3">
      <c r="B133" s="174" t="s">
        <v>68</v>
      </c>
      <c r="C133" s="182">
        <v>0.80800000000000005</v>
      </c>
      <c r="D133" s="144"/>
    </row>
    <row r="134" spans="1:4" s="106" customFormat="1" x14ac:dyDescent="0.3">
      <c r="B134" s="174" t="s">
        <v>138</v>
      </c>
      <c r="C134" s="182">
        <v>0.81</v>
      </c>
      <c r="D134" s="144"/>
    </row>
    <row r="135" spans="1:4" s="106" customFormat="1" x14ac:dyDescent="0.3">
      <c r="B135" s="174" t="s">
        <v>190</v>
      </c>
      <c r="C135" s="182">
        <v>0.81299999999999994</v>
      </c>
      <c r="D135" s="144"/>
    </row>
    <row r="136" spans="1:4" s="106" customFormat="1" x14ac:dyDescent="0.3">
      <c r="B136" s="174" t="s">
        <v>222</v>
      </c>
      <c r="C136" s="182">
        <v>0.81399999999999995</v>
      </c>
      <c r="D136" s="144"/>
    </row>
    <row r="137" spans="1:4" s="106" customFormat="1" x14ac:dyDescent="0.3">
      <c r="B137" s="174" t="s">
        <v>1</v>
      </c>
      <c r="C137" s="182">
        <v>0.82199999999999995</v>
      </c>
      <c r="D137" s="144"/>
    </row>
    <row r="138" spans="1:4" s="106" customFormat="1" x14ac:dyDescent="0.3">
      <c r="B138" s="174" t="s">
        <v>4</v>
      </c>
      <c r="C138" s="182">
        <v>0.82199999999999995</v>
      </c>
      <c r="D138" s="144"/>
    </row>
    <row r="139" spans="1:4" s="106" customFormat="1" x14ac:dyDescent="0.3">
      <c r="B139" s="174" t="s">
        <v>3</v>
      </c>
      <c r="C139" s="182">
        <v>0.83399999999999996</v>
      </c>
      <c r="D139" s="144"/>
    </row>
    <row r="140" spans="1:4" s="106" customFormat="1" x14ac:dyDescent="0.3">
      <c r="B140" s="174" t="s">
        <v>6</v>
      </c>
      <c r="C140" s="182">
        <v>0.84399999999999997</v>
      </c>
      <c r="D140" s="144"/>
    </row>
    <row r="141" spans="1:4" s="106" customFormat="1" x14ac:dyDescent="0.3">
      <c r="B141" s="174" t="s">
        <v>7</v>
      </c>
      <c r="C141" s="182">
        <v>0.84499999999999997</v>
      </c>
      <c r="D141" s="144"/>
    </row>
    <row r="142" spans="1:4" s="106" customFormat="1" x14ac:dyDescent="0.3">
      <c r="B142" s="174" t="s">
        <v>67</v>
      </c>
      <c r="C142" s="182">
        <v>0.85</v>
      </c>
      <c r="D142" s="144"/>
    </row>
    <row r="143" spans="1:4" s="106" customFormat="1" x14ac:dyDescent="0.3">
      <c r="B143" s="174" t="s">
        <v>56</v>
      </c>
      <c r="C143" s="182">
        <v>0.89700000000000002</v>
      </c>
      <c r="D143" s="144"/>
    </row>
    <row r="144" spans="1:4" s="106" customFormat="1" x14ac:dyDescent="0.3">
      <c r="B144" s="183" t="s">
        <v>238</v>
      </c>
      <c r="C144" s="184">
        <v>0.83899999999999997</v>
      </c>
      <c r="D144" s="144"/>
    </row>
    <row r="145" spans="2:4" s="106" customFormat="1" x14ac:dyDescent="0.3">
      <c r="C145" s="146"/>
      <c r="D145" s="144"/>
    </row>
    <row r="146" spans="2:4" s="106" customFormat="1" ht="36" customHeight="1" x14ac:dyDescent="0.3">
      <c r="B146" s="270" t="s">
        <v>260</v>
      </c>
      <c r="C146" s="270"/>
      <c r="D146" s="144"/>
    </row>
    <row r="147" spans="2:4" s="106" customFormat="1" x14ac:dyDescent="0.3">
      <c r="B147" s="125" t="s">
        <v>85</v>
      </c>
      <c r="C147" s="185" t="s">
        <v>0</v>
      </c>
      <c r="D147" s="144"/>
    </row>
    <row r="148" spans="2:4" s="106" customFormat="1" x14ac:dyDescent="0.3">
      <c r="B148" s="186" t="s">
        <v>56</v>
      </c>
      <c r="C148" s="182">
        <v>0.45</v>
      </c>
      <c r="D148" s="144"/>
    </row>
    <row r="149" spans="2:4" s="106" customFormat="1" x14ac:dyDescent="0.3">
      <c r="B149" s="186" t="s">
        <v>68</v>
      </c>
      <c r="C149" s="182">
        <v>0.52</v>
      </c>
      <c r="D149" s="144"/>
    </row>
    <row r="150" spans="2:4" s="106" customFormat="1" x14ac:dyDescent="0.3">
      <c r="B150" s="178" t="s">
        <v>1</v>
      </c>
      <c r="C150" s="182">
        <v>0.52500000000000002</v>
      </c>
      <c r="D150" s="144"/>
    </row>
    <row r="151" spans="2:4" s="106" customFormat="1" x14ac:dyDescent="0.3">
      <c r="B151" s="186" t="s">
        <v>138</v>
      </c>
      <c r="C151" s="182">
        <v>0.54800000000000004</v>
      </c>
      <c r="D151" s="144"/>
    </row>
    <row r="152" spans="2:4" s="106" customFormat="1" x14ac:dyDescent="0.3">
      <c r="B152" s="186" t="s">
        <v>4</v>
      </c>
      <c r="C152" s="182">
        <v>0.54800000000000004</v>
      </c>
      <c r="D152" s="144"/>
    </row>
    <row r="153" spans="2:4" s="106" customFormat="1" x14ac:dyDescent="0.3">
      <c r="B153" s="186" t="s">
        <v>222</v>
      </c>
      <c r="C153" s="182">
        <v>0.57499999999999996</v>
      </c>
      <c r="D153" s="144"/>
    </row>
    <row r="154" spans="2:4" s="106" customFormat="1" x14ac:dyDescent="0.3">
      <c r="B154" s="186" t="s">
        <v>190</v>
      </c>
      <c r="C154" s="182">
        <v>0.61</v>
      </c>
      <c r="D154" s="144"/>
    </row>
    <row r="155" spans="2:4" s="106" customFormat="1" x14ac:dyDescent="0.3">
      <c r="B155" s="186" t="s">
        <v>6</v>
      </c>
      <c r="C155" s="182">
        <v>0.63600000000000001</v>
      </c>
      <c r="D155" s="144"/>
    </row>
    <row r="156" spans="2:4" s="106" customFormat="1" x14ac:dyDescent="0.3">
      <c r="B156" s="186" t="s">
        <v>7</v>
      </c>
      <c r="C156" s="182">
        <v>0.65</v>
      </c>
      <c r="D156" s="144"/>
    </row>
    <row r="157" spans="2:4" s="106" customFormat="1" x14ac:dyDescent="0.3">
      <c r="B157" s="186" t="s">
        <v>240</v>
      </c>
      <c r="C157" s="182">
        <v>0.68799999999999994</v>
      </c>
      <c r="D157" s="144"/>
    </row>
    <row r="158" spans="2:4" s="106" customFormat="1" x14ac:dyDescent="0.3">
      <c r="B158" s="186" t="s">
        <v>67</v>
      </c>
      <c r="C158" s="182">
        <v>0.69099999999999995</v>
      </c>
      <c r="D158" s="144"/>
    </row>
    <row r="159" spans="2:4" s="106" customFormat="1" x14ac:dyDescent="0.3">
      <c r="B159" s="186" t="s">
        <v>2</v>
      </c>
      <c r="C159" s="182">
        <v>0.78</v>
      </c>
      <c r="D159" s="144"/>
    </row>
    <row r="160" spans="2:4" s="106" customFormat="1" x14ac:dyDescent="0.3">
      <c r="B160" s="186" t="s">
        <v>154</v>
      </c>
      <c r="C160" s="182">
        <v>0.78</v>
      </c>
      <c r="D160" s="144"/>
    </row>
    <row r="161" spans="2:4" s="106" customFormat="1" x14ac:dyDescent="0.3">
      <c r="B161" s="183" t="s">
        <v>238</v>
      </c>
      <c r="C161" s="187">
        <v>0.64700000000000002</v>
      </c>
      <c r="D161" s="144"/>
    </row>
    <row r="162" spans="2:4" s="106" customFormat="1" x14ac:dyDescent="0.3">
      <c r="C162" s="146"/>
      <c r="D162" s="144"/>
    </row>
    <row r="163" spans="2:4" s="106" customFormat="1" ht="36" customHeight="1" x14ac:dyDescent="0.3">
      <c r="B163" s="270" t="s">
        <v>261</v>
      </c>
      <c r="C163" s="270"/>
      <c r="D163" s="144"/>
    </row>
    <row r="164" spans="2:4" s="106" customFormat="1" x14ac:dyDescent="0.3">
      <c r="B164" s="125" t="s">
        <v>85</v>
      </c>
      <c r="C164" s="185" t="s">
        <v>241</v>
      </c>
      <c r="D164" s="144"/>
    </row>
    <row r="165" spans="2:4" s="106" customFormat="1" x14ac:dyDescent="0.3">
      <c r="B165" s="168" t="s">
        <v>68</v>
      </c>
      <c r="C165" s="182">
        <v>0.26600000000000001</v>
      </c>
      <c r="D165" s="144"/>
    </row>
    <row r="166" spans="2:4" s="106" customFormat="1" x14ac:dyDescent="0.3">
      <c r="B166" s="168" t="s">
        <v>6</v>
      </c>
      <c r="C166" s="182">
        <v>0.27700000000000002</v>
      </c>
      <c r="D166" s="144"/>
    </row>
    <row r="167" spans="2:4" s="106" customFormat="1" x14ac:dyDescent="0.3">
      <c r="B167" s="168" t="s">
        <v>7</v>
      </c>
      <c r="C167" s="182">
        <v>0.33</v>
      </c>
      <c r="D167" s="144"/>
    </row>
    <row r="168" spans="2:4" s="106" customFormat="1" x14ac:dyDescent="0.3">
      <c r="B168" s="168" t="s">
        <v>138</v>
      </c>
      <c r="C168" s="182">
        <v>0.33300000000000002</v>
      </c>
      <c r="D168" s="144"/>
    </row>
    <row r="169" spans="2:4" s="106" customFormat="1" x14ac:dyDescent="0.3">
      <c r="B169" s="168" t="s">
        <v>4</v>
      </c>
      <c r="C169" s="182">
        <v>0.33300000000000002</v>
      </c>
      <c r="D169" s="144"/>
    </row>
    <row r="170" spans="2:4" s="106" customFormat="1" x14ac:dyDescent="0.3">
      <c r="B170" s="168" t="s">
        <v>190</v>
      </c>
      <c r="C170" s="182">
        <v>0.33400000000000002</v>
      </c>
      <c r="D170" s="144"/>
    </row>
    <row r="171" spans="2:4" s="106" customFormat="1" x14ac:dyDescent="0.3">
      <c r="B171" s="168" t="s">
        <v>1</v>
      </c>
      <c r="C171" s="182">
        <v>0.34599999999999997</v>
      </c>
      <c r="D171" s="144"/>
    </row>
    <row r="172" spans="2:4" s="106" customFormat="1" x14ac:dyDescent="0.3">
      <c r="B172" s="168" t="s">
        <v>56</v>
      </c>
      <c r="C172" s="182">
        <v>0.35</v>
      </c>
      <c r="D172" s="144"/>
    </row>
    <row r="173" spans="2:4" s="106" customFormat="1" x14ac:dyDescent="0.3">
      <c r="B173" s="168" t="s">
        <v>67</v>
      </c>
      <c r="C173" s="182">
        <v>0.4</v>
      </c>
      <c r="D173" s="144"/>
    </row>
    <row r="174" spans="2:4" s="106" customFormat="1" x14ac:dyDescent="0.3">
      <c r="B174" s="168" t="s">
        <v>222</v>
      </c>
      <c r="C174" s="182">
        <v>0.40300000000000002</v>
      </c>
      <c r="D174" s="144"/>
    </row>
    <row r="175" spans="2:4" s="106" customFormat="1" x14ac:dyDescent="0.3">
      <c r="B175" s="168" t="s">
        <v>2</v>
      </c>
      <c r="C175" s="182">
        <v>0.49</v>
      </c>
      <c r="D175" s="144"/>
    </row>
    <row r="176" spans="2:4" s="106" customFormat="1" x14ac:dyDescent="0.3">
      <c r="B176" s="168" t="s">
        <v>154</v>
      </c>
      <c r="C176" s="182">
        <v>0.49</v>
      </c>
      <c r="D176" s="144"/>
    </row>
    <row r="177" spans="2:4" s="106" customFormat="1" x14ac:dyDescent="0.3">
      <c r="B177" s="183" t="s">
        <v>238</v>
      </c>
      <c r="C177" s="187">
        <v>0.36499999999999999</v>
      </c>
      <c r="D177" s="144"/>
    </row>
    <row r="178" spans="2:4" s="106" customFormat="1" x14ac:dyDescent="0.3">
      <c r="B178" s="188"/>
      <c r="C178" s="189"/>
      <c r="D178" s="144"/>
    </row>
    <row r="179" spans="2:4" s="106" customFormat="1" x14ac:dyDescent="0.3">
      <c r="C179" s="146"/>
      <c r="D179" s="144"/>
    </row>
    <row r="180" spans="2:4" s="106" customFormat="1" ht="33" customHeight="1" x14ac:dyDescent="0.3">
      <c r="B180" s="270" t="s">
        <v>262</v>
      </c>
      <c r="C180" s="270"/>
    </row>
    <row r="181" spans="2:4" s="106" customFormat="1" x14ac:dyDescent="0.3">
      <c r="B181" s="125" t="s">
        <v>85</v>
      </c>
      <c r="C181" s="117" t="s">
        <v>0</v>
      </c>
    </row>
    <row r="182" spans="2:4" s="106" customFormat="1" x14ac:dyDescent="0.3">
      <c r="B182" s="190" t="s">
        <v>1</v>
      </c>
      <c r="C182" s="191">
        <v>0.113</v>
      </c>
    </row>
    <row r="183" spans="2:4" s="106" customFormat="1" x14ac:dyDescent="0.3">
      <c r="B183" s="190" t="s">
        <v>190</v>
      </c>
      <c r="C183" s="191">
        <v>0.13</v>
      </c>
    </row>
    <row r="184" spans="2:4" s="106" customFormat="1" x14ac:dyDescent="0.3">
      <c r="B184" s="190" t="s">
        <v>67</v>
      </c>
      <c r="C184" s="191">
        <v>0.153</v>
      </c>
    </row>
    <row r="185" spans="2:4" s="106" customFormat="1" x14ac:dyDescent="0.3">
      <c r="B185" s="190" t="s">
        <v>222</v>
      </c>
      <c r="C185" s="191">
        <v>0.17</v>
      </c>
    </row>
    <row r="186" spans="2:4" s="106" customFormat="1" x14ac:dyDescent="0.3">
      <c r="B186" s="190" t="s">
        <v>7</v>
      </c>
      <c r="C186" s="191">
        <v>0.17499999999999999</v>
      </c>
    </row>
    <row r="187" spans="2:4" s="106" customFormat="1" x14ac:dyDescent="0.3">
      <c r="B187" s="190" t="s">
        <v>4</v>
      </c>
      <c r="C187" s="191">
        <v>0.18</v>
      </c>
    </row>
    <row r="188" spans="2:4" s="106" customFormat="1" x14ac:dyDescent="0.3">
      <c r="B188" s="190" t="s">
        <v>6</v>
      </c>
      <c r="C188" s="191">
        <v>0.217</v>
      </c>
    </row>
    <row r="189" spans="2:4" s="106" customFormat="1" x14ac:dyDescent="0.3">
      <c r="B189" s="190" t="s">
        <v>68</v>
      </c>
      <c r="C189" s="191">
        <v>0.222</v>
      </c>
    </row>
    <row r="190" spans="2:4" s="106" customFormat="1" x14ac:dyDescent="0.3">
      <c r="B190" s="190" t="s">
        <v>154</v>
      </c>
      <c r="C190" s="191">
        <v>0.28000000000000003</v>
      </c>
    </row>
    <row r="191" spans="2:4" s="106" customFormat="1" x14ac:dyDescent="0.3">
      <c r="B191" s="190" t="s">
        <v>3</v>
      </c>
      <c r="C191" s="191">
        <v>0.53500000000000003</v>
      </c>
    </row>
    <row r="192" spans="2:4" s="106" customFormat="1" x14ac:dyDescent="0.3">
      <c r="B192" s="180" t="s">
        <v>238</v>
      </c>
      <c r="C192" s="192">
        <v>0.20699999999999999</v>
      </c>
    </row>
    <row r="193" spans="2:4" s="106" customFormat="1" x14ac:dyDescent="0.3"/>
    <row r="194" spans="2:4" s="144" customFormat="1" x14ac:dyDescent="0.3"/>
    <row r="195" spans="2:4" ht="33" customHeight="1" x14ac:dyDescent="0.3">
      <c r="B195" s="270" t="s">
        <v>263</v>
      </c>
      <c r="C195" s="270"/>
      <c r="D195" s="143"/>
    </row>
    <row r="196" spans="2:4" s="143" customFormat="1" x14ac:dyDescent="0.3">
      <c r="B196" s="125" t="s">
        <v>152</v>
      </c>
      <c r="C196" s="117" t="s">
        <v>242</v>
      </c>
    </row>
    <row r="197" spans="2:4" s="106" customFormat="1" x14ac:dyDescent="0.3">
      <c r="B197" s="193" t="s">
        <v>234</v>
      </c>
      <c r="C197" s="195">
        <v>1.8333333333333333</v>
      </c>
    </row>
    <row r="198" spans="2:4" s="106" customFormat="1" x14ac:dyDescent="0.3">
      <c r="B198" s="193" t="s">
        <v>147</v>
      </c>
      <c r="C198" s="195">
        <v>2.6833333333333331</v>
      </c>
    </row>
    <row r="199" spans="2:4" s="106" customFormat="1" x14ac:dyDescent="0.3">
      <c r="B199" s="193" t="s">
        <v>13</v>
      </c>
      <c r="C199" s="195">
        <v>2.7166666666666668</v>
      </c>
    </row>
    <row r="200" spans="2:4" s="106" customFormat="1" x14ac:dyDescent="0.3">
      <c r="B200" s="193" t="s">
        <v>145</v>
      </c>
      <c r="C200" s="195">
        <v>6</v>
      </c>
    </row>
    <row r="201" spans="2:4" s="106" customFormat="1" x14ac:dyDescent="0.3">
      <c r="B201" s="193" t="s">
        <v>57</v>
      </c>
      <c r="C201" s="195">
        <v>8.2833333333333332</v>
      </c>
    </row>
    <row r="202" spans="2:4" s="106" customFormat="1" x14ac:dyDescent="0.3">
      <c r="B202" s="193" t="s">
        <v>58</v>
      </c>
      <c r="C202" s="195">
        <v>20.45</v>
      </c>
    </row>
    <row r="203" spans="2:4" s="106" customFormat="1" x14ac:dyDescent="0.3">
      <c r="B203" s="193" t="s">
        <v>235</v>
      </c>
      <c r="C203" s="195">
        <v>21.416666666666668</v>
      </c>
    </row>
    <row r="204" spans="2:4" s="106" customFormat="1" x14ac:dyDescent="0.3"/>
    <row r="205" spans="2:4" s="106" customFormat="1" x14ac:dyDescent="0.3"/>
    <row r="206" spans="2:4" s="106" customFormat="1" ht="27" customHeight="1" x14ac:dyDescent="0.3">
      <c r="B206" s="270" t="s">
        <v>264</v>
      </c>
      <c r="C206" s="270"/>
    </row>
    <row r="207" spans="2:4" s="106" customFormat="1" x14ac:dyDescent="0.3">
      <c r="B207" s="125" t="s">
        <v>85</v>
      </c>
      <c r="C207" s="117" t="s">
        <v>242</v>
      </c>
    </row>
    <row r="208" spans="2:4" s="106" customFormat="1" x14ac:dyDescent="0.3">
      <c r="B208" s="193" t="s">
        <v>56</v>
      </c>
      <c r="C208" s="195">
        <v>0.78333333333333333</v>
      </c>
    </row>
    <row r="209" spans="2:3" s="106" customFormat="1" x14ac:dyDescent="0.3">
      <c r="B209" s="193" t="s">
        <v>7</v>
      </c>
      <c r="C209" s="195">
        <v>0.8666666666666667</v>
      </c>
    </row>
    <row r="210" spans="2:3" s="106" customFormat="1" x14ac:dyDescent="0.3">
      <c r="B210" s="193" t="s">
        <v>3</v>
      </c>
      <c r="C210" s="195">
        <v>0.98333333333333328</v>
      </c>
    </row>
    <row r="211" spans="2:3" s="106" customFormat="1" x14ac:dyDescent="0.3">
      <c r="B211" s="193" t="s">
        <v>6</v>
      </c>
      <c r="C211" s="195">
        <v>1.0666666666666667</v>
      </c>
    </row>
    <row r="212" spans="2:3" s="106" customFormat="1" x14ac:dyDescent="0.3">
      <c r="B212" s="193" t="s">
        <v>222</v>
      </c>
      <c r="C212" s="195">
        <v>3.1666666666666665</v>
      </c>
    </row>
    <row r="213" spans="2:3" s="106" customFormat="1" x14ac:dyDescent="0.3">
      <c r="B213" s="193" t="s">
        <v>1</v>
      </c>
      <c r="C213" s="195">
        <v>5.1333333333333337</v>
      </c>
    </row>
    <row r="214" spans="2:3" s="106" customFormat="1" x14ac:dyDescent="0.3">
      <c r="B214" s="193" t="s">
        <v>68</v>
      </c>
      <c r="C214" s="195">
        <v>8.8833333333333329</v>
      </c>
    </row>
    <row r="215" spans="2:3" s="106" customFormat="1" x14ac:dyDescent="0.3">
      <c r="B215" s="193" t="s">
        <v>4</v>
      </c>
      <c r="C215" s="195">
        <v>15.25</v>
      </c>
    </row>
    <row r="216" spans="2:3" s="106" customFormat="1" x14ac:dyDescent="0.3">
      <c r="B216" s="193" t="s">
        <v>154</v>
      </c>
      <c r="C216" s="195">
        <v>21.6</v>
      </c>
    </row>
    <row r="217" spans="2:3" s="106" customFormat="1" x14ac:dyDescent="0.3">
      <c r="B217" s="193" t="s">
        <v>67</v>
      </c>
      <c r="C217" s="195">
        <v>27.566666666666666</v>
      </c>
    </row>
    <row r="218" spans="2:3" s="106" customFormat="1" x14ac:dyDescent="0.3">
      <c r="B218" s="194" t="s">
        <v>190</v>
      </c>
      <c r="C218" s="195">
        <v>28.433333333333334</v>
      </c>
    </row>
    <row r="219" spans="2:3" s="106" customFormat="1" x14ac:dyDescent="0.3">
      <c r="B219" s="193" t="s">
        <v>138</v>
      </c>
      <c r="C219" s="195">
        <v>37.266666666666666</v>
      </c>
    </row>
    <row r="220" spans="2:3" s="106" customFormat="1" x14ac:dyDescent="0.3">
      <c r="B220" s="183" t="s">
        <v>238</v>
      </c>
      <c r="C220" s="196">
        <v>12.6</v>
      </c>
    </row>
    <row r="221" spans="2:3" s="106" customFormat="1" ht="28.5" customHeight="1" x14ac:dyDescent="0.3"/>
    <row r="222" spans="2:3" ht="27.75" customHeight="1" x14ac:dyDescent="0.3">
      <c r="B222" s="270" t="s">
        <v>265</v>
      </c>
      <c r="C222" s="270"/>
    </row>
    <row r="223" spans="2:3" x14ac:dyDescent="0.3">
      <c r="B223" s="125" t="s">
        <v>85</v>
      </c>
      <c r="C223" s="117" t="s">
        <v>243</v>
      </c>
    </row>
    <row r="224" spans="2:3" x14ac:dyDescent="0.3">
      <c r="B224" s="178" t="s">
        <v>56</v>
      </c>
      <c r="C224" s="198">
        <v>2</v>
      </c>
    </row>
    <row r="225" spans="2:3" x14ac:dyDescent="0.3">
      <c r="B225" s="178" t="s">
        <v>3</v>
      </c>
      <c r="C225" s="198">
        <v>3.1</v>
      </c>
    </row>
    <row r="226" spans="2:3" x14ac:dyDescent="0.3">
      <c r="B226" s="178" t="s">
        <v>222</v>
      </c>
      <c r="C226" s="198">
        <v>3.2</v>
      </c>
    </row>
    <row r="227" spans="2:3" x14ac:dyDescent="0.3">
      <c r="B227" s="178" t="s">
        <v>7</v>
      </c>
      <c r="C227" s="198">
        <v>4.0999999999999996</v>
      </c>
    </row>
    <row r="228" spans="2:3" x14ac:dyDescent="0.3">
      <c r="B228" s="178" t="s">
        <v>190</v>
      </c>
      <c r="C228" s="198">
        <v>4.5</v>
      </c>
    </row>
    <row r="229" spans="2:3" x14ac:dyDescent="0.3">
      <c r="B229" s="178" t="s">
        <v>6</v>
      </c>
      <c r="C229" s="198">
        <v>5.2</v>
      </c>
    </row>
    <row r="230" spans="2:3" x14ac:dyDescent="0.3">
      <c r="B230" s="178" t="s">
        <v>68</v>
      </c>
      <c r="C230" s="198">
        <v>5.3</v>
      </c>
    </row>
    <row r="231" spans="2:3" x14ac:dyDescent="0.3">
      <c r="B231" s="178" t="s">
        <v>138</v>
      </c>
      <c r="C231" s="198">
        <v>5.4</v>
      </c>
    </row>
    <row r="232" spans="2:3" x14ac:dyDescent="0.3">
      <c r="B232" s="178" t="s">
        <v>1</v>
      </c>
      <c r="C232" s="198">
        <v>5.6</v>
      </c>
    </row>
    <row r="233" spans="2:3" x14ac:dyDescent="0.3">
      <c r="B233" s="178" t="s">
        <v>67</v>
      </c>
      <c r="C233" s="198">
        <v>8.3000000000000007</v>
      </c>
    </row>
    <row r="234" spans="2:3" x14ac:dyDescent="0.3">
      <c r="B234" s="178" t="s">
        <v>4</v>
      </c>
      <c r="C234" s="198">
        <v>9.5</v>
      </c>
    </row>
    <row r="235" spans="2:3" x14ac:dyDescent="0.3">
      <c r="B235" s="178" t="s">
        <v>154</v>
      </c>
      <c r="C235" s="198">
        <v>21</v>
      </c>
    </row>
    <row r="236" spans="2:3" x14ac:dyDescent="0.3">
      <c r="B236" s="183" t="s">
        <v>238</v>
      </c>
      <c r="C236" s="196">
        <v>6.4</v>
      </c>
    </row>
    <row r="237" spans="2:3" x14ac:dyDescent="0.3">
      <c r="B237" s="106"/>
      <c r="C237" s="146"/>
    </row>
    <row r="238" spans="2:3" x14ac:dyDescent="0.3">
      <c r="B238" s="106"/>
      <c r="C238" s="146"/>
    </row>
    <row r="239" spans="2:3" ht="27" customHeight="1" x14ac:dyDescent="0.3">
      <c r="B239" s="270" t="s">
        <v>266</v>
      </c>
      <c r="C239" s="270"/>
    </row>
    <row r="240" spans="2:3" x14ac:dyDescent="0.3">
      <c r="B240" s="202" t="s">
        <v>85</v>
      </c>
      <c r="C240" s="203" t="s">
        <v>243</v>
      </c>
    </row>
    <row r="241" spans="2:3" x14ac:dyDescent="0.3">
      <c r="B241" s="197" t="s">
        <v>145</v>
      </c>
      <c r="C241" s="200">
        <v>3</v>
      </c>
    </row>
    <row r="242" spans="2:3" x14ac:dyDescent="0.3">
      <c r="B242" s="197" t="s">
        <v>57</v>
      </c>
      <c r="C242" s="200">
        <v>4</v>
      </c>
    </row>
    <row r="243" spans="2:3" x14ac:dyDescent="0.3">
      <c r="B243" s="197" t="s">
        <v>144</v>
      </c>
      <c r="C243" s="200">
        <v>4.9000000000000004</v>
      </c>
    </row>
    <row r="244" spans="2:3" x14ac:dyDescent="0.3">
      <c r="B244" s="197" t="s">
        <v>235</v>
      </c>
      <c r="C244" s="200">
        <v>5.7</v>
      </c>
    </row>
    <row r="245" spans="2:3" x14ac:dyDescent="0.3">
      <c r="B245" s="197" t="s">
        <v>13</v>
      </c>
      <c r="C245" s="200">
        <v>6</v>
      </c>
    </row>
    <row r="246" spans="2:3" x14ac:dyDescent="0.3">
      <c r="B246" s="197" t="s">
        <v>244</v>
      </c>
      <c r="C246" s="200">
        <v>6.2</v>
      </c>
    </row>
    <row r="247" spans="2:3" x14ac:dyDescent="0.3">
      <c r="B247" s="197" t="s">
        <v>58</v>
      </c>
      <c r="C247" s="200">
        <v>11.6</v>
      </c>
    </row>
    <row r="248" spans="2:3" x14ac:dyDescent="0.3">
      <c r="B248" s="180" t="s">
        <v>238</v>
      </c>
      <c r="C248" s="201">
        <v>6.4</v>
      </c>
    </row>
    <row r="249" spans="2:3" x14ac:dyDescent="0.3">
      <c r="B249" s="199"/>
    </row>
    <row r="250" spans="2:3" x14ac:dyDescent="0.3">
      <c r="B250" s="199"/>
    </row>
    <row r="251" spans="2:3" ht="15" customHeight="1" x14ac:dyDescent="0.3">
      <c r="B251" s="270" t="s">
        <v>267</v>
      </c>
      <c r="C251" s="270"/>
    </row>
    <row r="252" spans="2:3" ht="12.95" customHeight="1" x14ac:dyDescent="0.3">
      <c r="B252" s="273"/>
      <c r="C252" s="273"/>
    </row>
    <row r="253" spans="2:3" x14ac:dyDescent="0.3">
      <c r="B253" s="202" t="s">
        <v>85</v>
      </c>
      <c r="C253" s="203" t="s">
        <v>162</v>
      </c>
    </row>
    <row r="254" spans="2:3" x14ac:dyDescent="0.3">
      <c r="B254" s="99" t="s">
        <v>2</v>
      </c>
      <c r="C254" s="207">
        <v>0.1</v>
      </c>
    </row>
    <row r="255" spans="2:3" x14ac:dyDescent="0.3">
      <c r="B255" s="99" t="s">
        <v>155</v>
      </c>
      <c r="C255" s="207">
        <v>6.2</v>
      </c>
    </row>
    <row r="256" spans="2:3" x14ac:dyDescent="0.3">
      <c r="B256" s="99" t="s">
        <v>56</v>
      </c>
      <c r="C256" s="207">
        <v>7</v>
      </c>
    </row>
    <row r="257" spans="2:3" x14ac:dyDescent="0.3">
      <c r="B257" s="99" t="s">
        <v>1</v>
      </c>
      <c r="C257" s="207">
        <v>7.1</v>
      </c>
    </row>
    <row r="258" spans="2:3" x14ac:dyDescent="0.3">
      <c r="B258" s="128" t="s">
        <v>138</v>
      </c>
      <c r="C258" s="207">
        <v>7.2</v>
      </c>
    </row>
    <row r="259" spans="2:3" x14ac:dyDescent="0.3">
      <c r="B259" s="204" t="s">
        <v>190</v>
      </c>
      <c r="C259" s="207">
        <v>7.2</v>
      </c>
    </row>
    <row r="260" spans="2:3" x14ac:dyDescent="0.3">
      <c r="B260" s="205" t="s">
        <v>222</v>
      </c>
      <c r="C260" s="207">
        <v>7.6</v>
      </c>
    </row>
    <row r="261" spans="2:3" x14ac:dyDescent="0.3">
      <c r="B261" s="206" t="s">
        <v>7</v>
      </c>
      <c r="C261" s="207">
        <v>8.3000000000000007</v>
      </c>
    </row>
    <row r="262" spans="2:3" x14ac:dyDescent="0.3">
      <c r="B262" s="99" t="s">
        <v>4</v>
      </c>
      <c r="C262" s="207">
        <v>8.9</v>
      </c>
    </row>
    <row r="263" spans="2:3" x14ac:dyDescent="0.3">
      <c r="B263" s="99" t="s">
        <v>68</v>
      </c>
      <c r="C263" s="207">
        <v>12.4</v>
      </c>
    </row>
    <row r="264" spans="2:3" x14ac:dyDescent="0.3">
      <c r="B264" s="206" t="s">
        <v>3</v>
      </c>
      <c r="C264" s="207">
        <v>22</v>
      </c>
    </row>
    <row r="265" spans="2:3" x14ac:dyDescent="0.3">
      <c r="B265" s="99" t="s">
        <v>154</v>
      </c>
      <c r="C265" s="207">
        <v>25.2</v>
      </c>
    </row>
    <row r="266" spans="2:3" x14ac:dyDescent="0.3">
      <c r="B266" s="99" t="s">
        <v>6</v>
      </c>
      <c r="C266" s="207">
        <v>27.8</v>
      </c>
    </row>
    <row r="267" spans="2:3" x14ac:dyDescent="0.3">
      <c r="B267" s="208" t="s">
        <v>238</v>
      </c>
      <c r="C267" s="209">
        <v>11.3</v>
      </c>
    </row>
    <row r="274" spans="2:3" ht="24" customHeight="1" x14ac:dyDescent="0.3"/>
    <row r="280" spans="2:3" x14ac:dyDescent="0.3">
      <c r="B280" s="270"/>
      <c r="C280" s="270"/>
    </row>
    <row r="281" spans="2:3" x14ac:dyDescent="0.3">
      <c r="B281" s="270"/>
      <c r="C281" s="270"/>
    </row>
  </sheetData>
  <mergeCells count="20">
    <mergeCell ref="B180:C180"/>
    <mergeCell ref="B251:C252"/>
    <mergeCell ref="B43:D44"/>
    <mergeCell ref="B81:D81"/>
    <mergeCell ref="B280:C281"/>
    <mergeCell ref="B2:C2"/>
    <mergeCell ref="B73:C73"/>
    <mergeCell ref="B33:C34"/>
    <mergeCell ref="B21:C22"/>
    <mergeCell ref="B55:C57"/>
    <mergeCell ref="B8:C9"/>
    <mergeCell ref="B239:C239"/>
    <mergeCell ref="B195:C195"/>
    <mergeCell ref="B206:C206"/>
    <mergeCell ref="B222:C222"/>
    <mergeCell ref="B96:C96"/>
    <mergeCell ref="B112:C112"/>
    <mergeCell ref="B129:C129"/>
    <mergeCell ref="B146:C146"/>
    <mergeCell ref="B163:C163"/>
  </mergeCells>
  <pageMargins left="0.7" right="0.7" top="0.75" bottom="0.75" header="0.3" footer="0.3"/>
  <pageSetup paperSize="9" scale="71" orientation="portrait" r:id="rId1"/>
  <headerFooter>
    <oddHeader>&amp;CTabelas Estudo Benchmarking 2024
Performance operacional</oddHeader>
  </headerFooter>
  <rowBreaks count="3" manualBreakCount="3">
    <brk id="54" max="16383" man="1"/>
    <brk id="111" max="9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6B14-AF4E-2442-B61A-DCE56AEE8FF1}">
  <sheetPr>
    <tabColor theme="4" tint="0.79998168889431442"/>
  </sheetPr>
  <dimension ref="A2:XFB382"/>
  <sheetViews>
    <sheetView showGridLines="0" view="pageLayout" zoomScale="115" zoomScaleNormal="115" zoomScaleSheetLayoutView="100" zoomScalePageLayoutView="115" workbookViewId="0">
      <selection activeCell="C383" sqref="C383"/>
    </sheetView>
  </sheetViews>
  <sheetFormatPr defaultColWidth="9.140625" defaultRowHeight="12.75" x14ac:dyDescent="0.2"/>
  <cols>
    <col min="1" max="1" width="2.42578125" style="29" customWidth="1"/>
    <col min="2" max="2" width="39.42578125" style="29" customWidth="1"/>
    <col min="3" max="3" width="14.7109375" style="29" customWidth="1"/>
    <col min="4" max="4" width="12.7109375" style="29" customWidth="1"/>
    <col min="5" max="5" width="13" style="29" customWidth="1"/>
    <col min="6" max="7" width="14.140625" style="29" customWidth="1"/>
    <col min="8" max="8" width="5.7109375" style="29" customWidth="1"/>
    <col min="9" max="9" width="5" style="29" customWidth="1"/>
    <col min="10" max="16384" width="9.140625" style="29"/>
  </cols>
  <sheetData>
    <row r="2" spans="2:7" x14ac:dyDescent="0.2">
      <c r="B2" s="279" t="s">
        <v>269</v>
      </c>
      <c r="C2" s="279"/>
      <c r="D2" s="279"/>
      <c r="E2" s="279"/>
      <c r="F2" s="1"/>
    </row>
    <row r="3" spans="2:7" x14ac:dyDescent="0.2">
      <c r="B3" s="279"/>
      <c r="C3" s="279"/>
      <c r="D3" s="279"/>
      <c r="E3" s="279"/>
      <c r="F3" s="1"/>
    </row>
    <row r="4" spans="2:7" ht="76.5" x14ac:dyDescent="0.2">
      <c r="B4" s="216" t="s">
        <v>41</v>
      </c>
      <c r="C4" s="217" t="s">
        <v>9</v>
      </c>
      <c r="D4" s="217" t="s">
        <v>10</v>
      </c>
      <c r="E4" s="219" t="s">
        <v>37</v>
      </c>
      <c r="F4" s="220" t="s">
        <v>197</v>
      </c>
    </row>
    <row r="5" spans="2:7" x14ac:dyDescent="0.2">
      <c r="B5" s="221">
        <v>2023</v>
      </c>
      <c r="C5" s="221">
        <v>52243</v>
      </c>
      <c r="D5" s="221">
        <v>4911</v>
      </c>
      <c r="E5" s="221">
        <v>3883</v>
      </c>
      <c r="F5" s="221">
        <v>61037</v>
      </c>
    </row>
    <row r="6" spans="2:7" x14ac:dyDescent="0.2">
      <c r="B6" s="221">
        <v>2022</v>
      </c>
      <c r="C6" s="221">
        <v>51705</v>
      </c>
      <c r="D6" s="221">
        <v>3836</v>
      </c>
      <c r="E6" s="221">
        <v>3618</v>
      </c>
      <c r="F6" s="221">
        <v>59159</v>
      </c>
    </row>
    <row r="7" spans="2:7" x14ac:dyDescent="0.2">
      <c r="B7" s="221">
        <v>2021</v>
      </c>
      <c r="C7" s="221">
        <v>44523</v>
      </c>
      <c r="D7" s="221">
        <v>3474</v>
      </c>
      <c r="E7" s="221">
        <v>3170</v>
      </c>
      <c r="F7" s="221">
        <v>51167</v>
      </c>
    </row>
    <row r="8" spans="2:7" x14ac:dyDescent="0.2">
      <c r="B8" s="215"/>
      <c r="C8" s="215"/>
      <c r="D8" s="215"/>
      <c r="E8" s="215"/>
      <c r="F8" s="215"/>
    </row>
    <row r="10" spans="2:7" s="1" customFormat="1" ht="33" customHeight="1" x14ac:dyDescent="0.2">
      <c r="B10" s="279" t="s">
        <v>268</v>
      </c>
      <c r="C10" s="279"/>
      <c r="D10" s="279"/>
      <c r="E10" s="29"/>
      <c r="F10" s="27"/>
      <c r="G10" s="27"/>
    </row>
    <row r="11" spans="2:7" s="1" customFormat="1" ht="25.5" x14ac:dyDescent="0.2">
      <c r="B11" s="216" t="s">
        <v>11</v>
      </c>
      <c r="C11" s="217" t="s">
        <v>12</v>
      </c>
      <c r="D11" s="218" t="s">
        <v>38</v>
      </c>
      <c r="E11" s="29"/>
      <c r="F11" s="27"/>
      <c r="G11" s="27"/>
    </row>
    <row r="12" spans="2:7" s="1" customFormat="1" x14ac:dyDescent="0.2">
      <c r="B12" s="213" t="s">
        <v>238</v>
      </c>
      <c r="C12" s="214">
        <v>10.6</v>
      </c>
      <c r="D12" s="214">
        <v>13.5</v>
      </c>
      <c r="E12" s="29"/>
    </row>
    <row r="13" spans="2:7" s="1" customFormat="1" x14ac:dyDescent="0.2">
      <c r="B13" s="213" t="s">
        <v>196</v>
      </c>
      <c r="C13" s="214">
        <v>13.5</v>
      </c>
      <c r="D13" s="214">
        <v>14.3</v>
      </c>
      <c r="E13" s="29"/>
    </row>
    <row r="14" spans="2:7" s="1" customFormat="1" x14ac:dyDescent="0.2">
      <c r="B14" s="213" t="s">
        <v>160</v>
      </c>
      <c r="C14" s="214">
        <v>12.8</v>
      </c>
      <c r="D14" s="214">
        <v>14</v>
      </c>
      <c r="E14" s="29"/>
    </row>
    <row r="15" spans="2:7" s="1" customFormat="1" ht="15" customHeight="1" x14ac:dyDescent="0.2">
      <c r="B15" s="29"/>
      <c r="C15" s="29"/>
      <c r="D15" s="29"/>
      <c r="E15" s="29"/>
    </row>
    <row r="16" spans="2:7" s="1" customFormat="1" x14ac:dyDescent="0.2">
      <c r="G16" s="215"/>
    </row>
    <row r="17" spans="2:4" s="1" customFormat="1" x14ac:dyDescent="0.2">
      <c r="B17" s="29"/>
      <c r="C17" s="3"/>
    </row>
    <row r="18" spans="2:4" s="1" customFormat="1" ht="12.95" customHeight="1" x14ac:dyDescent="0.2">
      <c r="B18" s="279" t="s">
        <v>271</v>
      </c>
      <c r="C18" s="279"/>
      <c r="D18" s="24"/>
    </row>
    <row r="19" spans="2:4" s="1" customFormat="1" ht="12.95" customHeight="1" x14ac:dyDescent="0.2">
      <c r="B19" s="279"/>
      <c r="C19" s="279"/>
      <c r="D19" s="24"/>
    </row>
    <row r="20" spans="2:4" s="1" customFormat="1" ht="12.95" customHeight="1" x14ac:dyDescent="0.2">
      <c r="B20" s="279"/>
      <c r="C20" s="279"/>
      <c r="D20" s="24"/>
    </row>
    <row r="21" spans="2:4" s="1" customFormat="1" x14ac:dyDescent="0.2">
      <c r="B21" s="222" t="s">
        <v>8</v>
      </c>
      <c r="C21" s="218" t="s">
        <v>198</v>
      </c>
    </row>
    <row r="22" spans="2:4" s="1" customFormat="1" x14ac:dyDescent="0.2">
      <c r="B22" s="39" t="s">
        <v>270</v>
      </c>
      <c r="C22" s="83">
        <v>39694</v>
      </c>
    </row>
    <row r="23" spans="2:4" s="1" customFormat="1" x14ac:dyDescent="0.2">
      <c r="B23" s="39" t="s">
        <v>229</v>
      </c>
      <c r="C23" s="83">
        <v>6714</v>
      </c>
    </row>
    <row r="24" spans="2:4" s="1" customFormat="1" x14ac:dyDescent="0.2">
      <c r="B24" s="223" t="s">
        <v>230</v>
      </c>
      <c r="C24" s="224">
        <v>46408</v>
      </c>
    </row>
    <row r="25" spans="2:4" s="1" customFormat="1" x14ac:dyDescent="0.2">
      <c r="B25" s="223" t="s">
        <v>191</v>
      </c>
      <c r="C25" s="224">
        <v>48273</v>
      </c>
    </row>
    <row r="26" spans="2:4" s="1" customFormat="1" x14ac:dyDescent="0.2">
      <c r="B26" s="223" t="s">
        <v>156</v>
      </c>
      <c r="C26" s="224">
        <v>43365</v>
      </c>
    </row>
    <row r="27" spans="2:4" s="1" customFormat="1" x14ac:dyDescent="0.2">
      <c r="B27" s="68"/>
      <c r="C27" s="84"/>
    </row>
    <row r="28" spans="2:4" s="1" customFormat="1" ht="15" customHeight="1" x14ac:dyDescent="0.2">
      <c r="B28" s="279" t="s">
        <v>272</v>
      </c>
      <c r="C28" s="279"/>
    </row>
    <row r="29" spans="2:4" s="1" customFormat="1" ht="12.95" customHeight="1" x14ac:dyDescent="0.2">
      <c r="B29" s="279"/>
      <c r="C29" s="279"/>
      <c r="D29" s="24"/>
    </row>
    <row r="30" spans="2:4" s="1" customFormat="1" ht="25.5" x14ac:dyDescent="0.2">
      <c r="B30" s="225" t="s">
        <v>8</v>
      </c>
      <c r="C30" s="226" t="s">
        <v>40</v>
      </c>
    </row>
    <row r="31" spans="2:4" s="1" customFormat="1" ht="12.75" customHeight="1" x14ac:dyDescent="0.2">
      <c r="B31" s="39" t="s">
        <v>56</v>
      </c>
      <c r="C31" s="39">
        <v>0.68</v>
      </c>
    </row>
    <row r="32" spans="2:4" ht="12.75" customHeight="1" x14ac:dyDescent="0.2">
      <c r="B32" s="39" t="s">
        <v>2</v>
      </c>
      <c r="C32" s="39">
        <v>0.749</v>
      </c>
      <c r="D32" s="1"/>
    </row>
    <row r="33" spans="2:7" ht="12.75" customHeight="1" x14ac:dyDescent="0.2">
      <c r="B33" s="39" t="s">
        <v>222</v>
      </c>
      <c r="C33" s="39">
        <v>0.77100000000000002</v>
      </c>
      <c r="D33" s="1"/>
    </row>
    <row r="34" spans="2:7" s="1" customFormat="1" ht="12.75" customHeight="1" x14ac:dyDescent="0.2">
      <c r="B34" s="39" t="s">
        <v>1</v>
      </c>
      <c r="C34" s="39">
        <v>0.79</v>
      </c>
      <c r="F34" s="27"/>
      <c r="G34" s="27"/>
    </row>
    <row r="35" spans="2:7" s="1" customFormat="1" ht="12.75" customHeight="1" x14ac:dyDescent="0.2">
      <c r="B35" s="39" t="s">
        <v>68</v>
      </c>
      <c r="C35" s="39">
        <v>0.79300000000000004</v>
      </c>
      <c r="F35" s="27"/>
      <c r="G35" s="27"/>
    </row>
    <row r="36" spans="2:7" s="1" customFormat="1" ht="12.75" customHeight="1" x14ac:dyDescent="0.2">
      <c r="B36" s="39" t="s">
        <v>6</v>
      </c>
      <c r="C36" s="39">
        <v>0.79500000000000004</v>
      </c>
      <c r="F36" s="27"/>
      <c r="G36" s="27"/>
    </row>
    <row r="37" spans="2:7" s="1" customFormat="1" ht="12.75" customHeight="1" x14ac:dyDescent="0.2">
      <c r="B37" s="39" t="s">
        <v>4</v>
      </c>
      <c r="C37" s="39">
        <v>0.79700000000000004</v>
      </c>
      <c r="F37" s="27"/>
      <c r="G37" s="27"/>
    </row>
    <row r="38" spans="2:7" s="1" customFormat="1" ht="12.75" customHeight="1" x14ac:dyDescent="0.2">
      <c r="B38" s="39" t="s">
        <v>3</v>
      </c>
      <c r="C38" s="39">
        <v>0.79700000000000004</v>
      </c>
    </row>
    <row r="39" spans="2:7" s="1" customFormat="1" ht="12.75" customHeight="1" x14ac:dyDescent="0.2">
      <c r="B39" s="39" t="s">
        <v>154</v>
      </c>
      <c r="C39" s="39">
        <v>0.8</v>
      </c>
    </row>
    <row r="40" spans="2:7" s="1" customFormat="1" ht="12.75" customHeight="1" x14ac:dyDescent="0.2">
      <c r="B40" s="39" t="s">
        <v>67</v>
      </c>
      <c r="C40" s="39">
        <v>0.80200000000000005</v>
      </c>
    </row>
    <row r="41" spans="2:7" s="1" customFormat="1" ht="12.75" customHeight="1" x14ac:dyDescent="0.2">
      <c r="B41" s="39" t="s">
        <v>7</v>
      </c>
      <c r="C41" s="39">
        <v>0.80500000000000005</v>
      </c>
    </row>
    <row r="42" spans="2:7" s="1" customFormat="1" ht="12.75" customHeight="1" x14ac:dyDescent="0.2">
      <c r="B42" s="39" t="s">
        <v>190</v>
      </c>
      <c r="C42" s="39">
        <v>0.80500000000000005</v>
      </c>
    </row>
    <row r="43" spans="2:7" s="1" customFormat="1" ht="12.75" customHeight="1" x14ac:dyDescent="0.2">
      <c r="B43" s="39" t="s">
        <v>138</v>
      </c>
      <c r="C43" s="39">
        <v>0.82099999999999995</v>
      </c>
    </row>
    <row r="44" spans="2:7" s="1" customFormat="1" ht="12.75" customHeight="1" x14ac:dyDescent="0.2">
      <c r="B44" s="223" t="s">
        <v>238</v>
      </c>
      <c r="C44" s="227">
        <v>0.79328142857142858</v>
      </c>
    </row>
    <row r="45" spans="2:7" x14ac:dyDescent="0.2">
      <c r="B45" s="1"/>
      <c r="C45" s="79"/>
    </row>
    <row r="46" spans="2:7" ht="15" customHeight="1" x14ac:dyDescent="0.2">
      <c r="B46" s="279" t="s">
        <v>273</v>
      </c>
      <c r="C46" s="279"/>
      <c r="D46" s="279"/>
    </row>
    <row r="47" spans="2:7" ht="32.1" customHeight="1" x14ac:dyDescent="0.2">
      <c r="B47" s="279"/>
      <c r="C47" s="279"/>
      <c r="D47" s="279"/>
    </row>
    <row r="48" spans="2:7" x14ac:dyDescent="0.2">
      <c r="B48" s="222" t="s">
        <v>163</v>
      </c>
      <c r="C48" s="226">
        <v>2023</v>
      </c>
      <c r="D48" s="226">
        <v>2022</v>
      </c>
    </row>
    <row r="49" spans="2:7" x14ac:dyDescent="0.2">
      <c r="B49" s="20" t="s">
        <v>166</v>
      </c>
      <c r="C49" s="20">
        <v>0.14000000000000001</v>
      </c>
      <c r="D49" s="20">
        <v>0.15</v>
      </c>
    </row>
    <row r="50" spans="2:7" ht="12.95" customHeight="1" x14ac:dyDescent="0.2">
      <c r="B50" s="20" t="s">
        <v>164</v>
      </c>
      <c r="C50" s="20">
        <v>0.24</v>
      </c>
      <c r="D50" s="20">
        <v>0.23</v>
      </c>
    </row>
    <row r="51" spans="2:7" x14ac:dyDescent="0.2">
      <c r="B51" s="20" t="s">
        <v>165</v>
      </c>
      <c r="C51" s="20">
        <v>0.35</v>
      </c>
      <c r="D51" s="20">
        <v>0.32</v>
      </c>
    </row>
    <row r="52" spans="2:7" x14ac:dyDescent="0.2">
      <c r="B52" s="19" t="s">
        <v>167</v>
      </c>
      <c r="C52" s="19">
        <v>0.27</v>
      </c>
      <c r="D52" s="19">
        <v>0.3</v>
      </c>
    </row>
    <row r="53" spans="2:7" x14ac:dyDescent="0.2">
      <c r="B53" s="75"/>
      <c r="C53" s="59"/>
    </row>
    <row r="54" spans="2:7" ht="12.95" customHeight="1" x14ac:dyDescent="0.2">
      <c r="B54" s="279" t="s">
        <v>274</v>
      </c>
      <c r="C54" s="279"/>
      <c r="D54" s="279"/>
    </row>
    <row r="55" spans="2:7" ht="18.95" customHeight="1" x14ac:dyDescent="0.2">
      <c r="B55" s="279"/>
      <c r="C55" s="279"/>
      <c r="D55" s="279"/>
    </row>
    <row r="56" spans="2:7" x14ac:dyDescent="0.2">
      <c r="B56" s="222" t="s">
        <v>163</v>
      </c>
      <c r="C56" s="226">
        <v>2023</v>
      </c>
      <c r="D56" s="226">
        <v>2022</v>
      </c>
    </row>
    <row r="57" spans="2:7" s="1" customFormat="1" ht="17.100000000000001" customHeight="1" x14ac:dyDescent="0.2">
      <c r="B57" s="20" t="s">
        <v>166</v>
      </c>
      <c r="C57" s="20">
        <v>0.17</v>
      </c>
      <c r="D57" s="20">
        <v>0.13</v>
      </c>
      <c r="F57" s="27"/>
      <c r="G57" s="27"/>
    </row>
    <row r="58" spans="2:7" s="1" customFormat="1" x14ac:dyDescent="0.2">
      <c r="B58" s="20" t="s">
        <v>167</v>
      </c>
      <c r="C58" s="20">
        <v>0.25</v>
      </c>
      <c r="D58" s="20">
        <v>0.26</v>
      </c>
      <c r="F58" s="27"/>
      <c r="G58" s="27"/>
    </row>
    <row r="59" spans="2:7" s="1" customFormat="1" x14ac:dyDescent="0.2">
      <c r="B59" s="20" t="s">
        <v>164</v>
      </c>
      <c r="C59" s="20">
        <v>0.23</v>
      </c>
      <c r="D59" s="20">
        <v>0.28000000000000003</v>
      </c>
    </row>
    <row r="60" spans="2:7" s="1" customFormat="1" x14ac:dyDescent="0.2">
      <c r="B60" s="19" t="s">
        <v>165</v>
      </c>
      <c r="C60" s="19">
        <v>0.35</v>
      </c>
      <c r="D60" s="19">
        <v>0.33</v>
      </c>
    </row>
    <row r="61" spans="2:7" s="1" customFormat="1" x14ac:dyDescent="0.2">
      <c r="C61" s="70"/>
    </row>
    <row r="62" spans="2:7" s="1" customFormat="1" x14ac:dyDescent="0.2">
      <c r="B62" s="57"/>
      <c r="C62" s="80"/>
    </row>
    <row r="63" spans="2:7" s="1" customFormat="1" x14ac:dyDescent="0.2">
      <c r="B63" s="57"/>
      <c r="C63" s="80"/>
    </row>
    <row r="64" spans="2:7" s="1" customFormat="1" x14ac:dyDescent="0.2">
      <c r="B64" s="57"/>
      <c r="C64" s="80"/>
    </row>
    <row r="65" spans="1:8" s="1" customFormat="1" x14ac:dyDescent="0.2"/>
    <row r="66" spans="1:8" s="1" customFormat="1" x14ac:dyDescent="0.2"/>
    <row r="67" spans="1:8" s="1" customFormat="1" x14ac:dyDescent="0.2"/>
    <row r="68" spans="1:8" s="1" customFormat="1" x14ac:dyDescent="0.2"/>
    <row r="69" spans="1:8" s="1" customFormat="1" x14ac:dyDescent="0.2"/>
    <row r="70" spans="1:8" s="1" customFormat="1" x14ac:dyDescent="0.2">
      <c r="B70" s="57"/>
      <c r="C70" s="58"/>
    </row>
    <row r="71" spans="1:8" s="1" customFormat="1" x14ac:dyDescent="0.2">
      <c r="B71" s="57"/>
      <c r="C71" s="58"/>
    </row>
    <row r="72" spans="1:8" s="1" customFormat="1" x14ac:dyDescent="0.2">
      <c r="B72" s="57"/>
      <c r="C72" s="58"/>
    </row>
    <row r="73" spans="1:8" s="1" customFormat="1" x14ac:dyDescent="0.2">
      <c r="B73" s="278" t="s">
        <v>275</v>
      </c>
      <c r="C73" s="278"/>
      <c r="D73" s="278"/>
      <c r="E73" s="278"/>
    </row>
    <row r="74" spans="1:8" s="1" customFormat="1" ht="51" x14ac:dyDescent="0.2">
      <c r="B74" s="228" t="s">
        <v>85</v>
      </c>
      <c r="C74" s="226" t="s">
        <v>199</v>
      </c>
      <c r="D74" s="226" t="s">
        <v>200</v>
      </c>
      <c r="E74" s="226" t="s">
        <v>201</v>
      </c>
      <c r="F74" s="226" t="s">
        <v>202</v>
      </c>
      <c r="G74" s="229" t="s">
        <v>203</v>
      </c>
    </row>
    <row r="75" spans="1:8" s="1" customFormat="1" x14ac:dyDescent="0.2">
      <c r="B75" s="230" t="s">
        <v>276</v>
      </c>
      <c r="C75" s="232">
        <v>0.308</v>
      </c>
      <c r="D75" s="232">
        <v>7.4999999999999997E-2</v>
      </c>
      <c r="E75" s="232">
        <v>0.58299999999999996</v>
      </c>
      <c r="F75" s="232">
        <v>8.0000000000000002E-3</v>
      </c>
      <c r="G75" s="232">
        <v>2.5999999999999999E-2</v>
      </c>
    </row>
    <row r="76" spans="1:8" s="1" customFormat="1" x14ac:dyDescent="0.2">
      <c r="B76" s="57"/>
      <c r="C76" s="58"/>
    </row>
    <row r="77" spans="1:8" s="1" customFormat="1" x14ac:dyDescent="0.2">
      <c r="B77" s="57"/>
      <c r="C77" s="58"/>
    </row>
    <row r="78" spans="1:8" s="1" customFormat="1" ht="39" customHeight="1" x14ac:dyDescent="0.2">
      <c r="A78" s="4"/>
      <c r="B78" s="278" t="s">
        <v>277</v>
      </c>
      <c r="C78" s="278"/>
      <c r="D78" s="278"/>
      <c r="E78" s="278"/>
    </row>
    <row r="79" spans="1:8" s="1" customFormat="1" ht="60" customHeight="1" x14ac:dyDescent="0.2">
      <c r="B79" s="228" t="s">
        <v>85</v>
      </c>
      <c r="C79" s="226" t="s">
        <v>199</v>
      </c>
      <c r="D79" s="226" t="s">
        <v>200</v>
      </c>
      <c r="E79" s="226" t="s">
        <v>201</v>
      </c>
      <c r="F79" s="226" t="s">
        <v>202</v>
      </c>
      <c r="G79" s="229" t="s">
        <v>203</v>
      </c>
    </row>
    <row r="80" spans="1:8" s="1" customFormat="1" x14ac:dyDescent="0.2">
      <c r="B80" s="20" t="s">
        <v>222</v>
      </c>
      <c r="C80" s="18">
        <v>0.36</v>
      </c>
      <c r="D80" s="18">
        <v>0.09</v>
      </c>
      <c r="E80" s="18">
        <v>0.52</v>
      </c>
      <c r="F80" s="18">
        <v>0.02</v>
      </c>
      <c r="G80" s="18">
        <v>0.01</v>
      </c>
      <c r="H80" s="11"/>
    </row>
    <row r="81" spans="2:8" s="1" customFormat="1" x14ac:dyDescent="0.2">
      <c r="B81" s="20" t="s">
        <v>56</v>
      </c>
      <c r="C81" s="18">
        <v>0.46</v>
      </c>
      <c r="D81" s="18">
        <v>0.06</v>
      </c>
      <c r="E81" s="18">
        <v>0.4</v>
      </c>
      <c r="F81" s="18">
        <v>0.02</v>
      </c>
      <c r="G81" s="18">
        <v>0.08</v>
      </c>
      <c r="H81" s="11"/>
    </row>
    <row r="82" spans="2:8" s="1" customFormat="1" x14ac:dyDescent="0.2">
      <c r="B82" s="20" t="s">
        <v>68</v>
      </c>
      <c r="C82" s="18">
        <v>0.33</v>
      </c>
      <c r="D82" s="18">
        <v>0.11</v>
      </c>
      <c r="E82" s="18">
        <v>0.51</v>
      </c>
      <c r="F82" s="18">
        <v>0.01</v>
      </c>
      <c r="G82" s="18">
        <v>0.03</v>
      </c>
      <c r="H82" s="11"/>
    </row>
    <row r="83" spans="2:8" s="1" customFormat="1" x14ac:dyDescent="0.2">
      <c r="B83" s="19" t="s">
        <v>3</v>
      </c>
      <c r="C83" s="18">
        <v>0.31</v>
      </c>
      <c r="D83" s="18">
        <v>0.08</v>
      </c>
      <c r="E83" s="18">
        <v>0.57999999999999996</v>
      </c>
      <c r="F83" s="18">
        <v>0.01</v>
      </c>
      <c r="G83" s="18">
        <v>0.02</v>
      </c>
      <c r="H83" s="11"/>
    </row>
    <row r="84" spans="2:8" s="1" customFormat="1" x14ac:dyDescent="0.2">
      <c r="B84" s="20" t="s">
        <v>4</v>
      </c>
      <c r="C84" s="18">
        <v>0.33</v>
      </c>
      <c r="D84" s="18">
        <v>0.06</v>
      </c>
      <c r="E84" s="18">
        <v>0.57999999999999996</v>
      </c>
      <c r="F84" s="18">
        <v>0.01</v>
      </c>
      <c r="G84" s="18">
        <v>0.03</v>
      </c>
      <c r="H84" s="11"/>
    </row>
    <row r="85" spans="2:8" s="1" customFormat="1" x14ac:dyDescent="0.2">
      <c r="B85" s="20" t="s">
        <v>154</v>
      </c>
      <c r="C85" s="18">
        <v>0.48</v>
      </c>
      <c r="D85" s="18">
        <v>0.06</v>
      </c>
      <c r="E85" s="18">
        <v>0.41</v>
      </c>
      <c r="F85" s="18">
        <v>0</v>
      </c>
      <c r="G85" s="18">
        <v>0.04</v>
      </c>
      <c r="H85" s="11"/>
    </row>
    <row r="86" spans="2:8" s="1" customFormat="1" x14ac:dyDescent="0.2">
      <c r="B86" s="20" t="s">
        <v>2</v>
      </c>
      <c r="C86" s="18">
        <v>0.48</v>
      </c>
      <c r="D86" s="18">
        <v>0.05</v>
      </c>
      <c r="E86" s="18">
        <v>0.45</v>
      </c>
      <c r="F86" s="18">
        <v>0</v>
      </c>
      <c r="G86" s="18">
        <v>0.03</v>
      </c>
      <c r="H86" s="11"/>
    </row>
    <row r="87" spans="2:8" s="1" customFormat="1" x14ac:dyDescent="0.2">
      <c r="B87" s="20" t="s">
        <v>190</v>
      </c>
      <c r="C87" s="18">
        <v>0.31</v>
      </c>
      <c r="D87" s="18">
        <v>0.05</v>
      </c>
      <c r="E87" s="18">
        <v>0.6</v>
      </c>
      <c r="F87" s="18">
        <v>0.02</v>
      </c>
      <c r="G87" s="18">
        <v>0.03</v>
      </c>
      <c r="H87" s="11"/>
    </row>
    <row r="88" spans="2:8" s="1" customFormat="1" x14ac:dyDescent="0.2">
      <c r="B88" s="20" t="s">
        <v>138</v>
      </c>
      <c r="C88" s="18">
        <v>0.32</v>
      </c>
      <c r="D88" s="18">
        <v>0.08</v>
      </c>
      <c r="E88" s="18">
        <v>0.56000000000000005</v>
      </c>
      <c r="F88" s="18">
        <v>0.02</v>
      </c>
      <c r="G88" s="18">
        <v>0.03</v>
      </c>
      <c r="H88" s="11"/>
    </row>
    <row r="89" spans="2:8" s="1" customFormat="1" x14ac:dyDescent="0.2">
      <c r="B89" s="19" t="s">
        <v>1</v>
      </c>
      <c r="C89" s="18">
        <v>0.33</v>
      </c>
      <c r="D89" s="18">
        <v>7.0000000000000007E-2</v>
      </c>
      <c r="E89" s="18">
        <v>0.51</v>
      </c>
      <c r="F89" s="18">
        <v>0.02</v>
      </c>
      <c r="G89" s="18">
        <v>0.06</v>
      </c>
      <c r="H89" s="11"/>
    </row>
    <row r="90" spans="2:8" s="1" customFormat="1" ht="12.75" customHeight="1" x14ac:dyDescent="0.2">
      <c r="B90" s="20" t="s">
        <v>6</v>
      </c>
      <c r="C90" s="18">
        <v>0.32</v>
      </c>
      <c r="D90" s="18">
        <v>7.0000000000000007E-2</v>
      </c>
      <c r="E90" s="18">
        <v>0.55000000000000004</v>
      </c>
      <c r="F90" s="18">
        <v>0.02</v>
      </c>
      <c r="G90" s="18">
        <v>0.05</v>
      </c>
      <c r="H90" s="11"/>
    </row>
    <row r="91" spans="2:8" s="1" customFormat="1" x14ac:dyDescent="0.2">
      <c r="B91" s="20" t="s">
        <v>7</v>
      </c>
      <c r="C91" s="18">
        <v>0.28000000000000003</v>
      </c>
      <c r="D91" s="18">
        <v>0.08</v>
      </c>
      <c r="E91" s="18">
        <v>0.59</v>
      </c>
      <c r="F91" s="18">
        <v>0.02</v>
      </c>
      <c r="G91" s="18">
        <v>0.05</v>
      </c>
      <c r="H91" s="11"/>
    </row>
    <row r="92" spans="2:8" s="1" customFormat="1" x14ac:dyDescent="0.2">
      <c r="B92" s="20" t="s">
        <v>67</v>
      </c>
      <c r="C92" s="18">
        <v>0.27</v>
      </c>
      <c r="D92" s="18">
        <v>0.06</v>
      </c>
      <c r="E92" s="18">
        <v>0.64</v>
      </c>
      <c r="F92" s="18">
        <v>0.01</v>
      </c>
      <c r="G92" s="18">
        <v>0.02</v>
      </c>
      <c r="H92" s="11"/>
    </row>
    <row r="93" spans="2:8" s="1" customFormat="1" ht="14.1" customHeight="1" x14ac:dyDescent="0.2">
      <c r="F93" s="27"/>
      <c r="G93" s="27"/>
    </row>
    <row r="94" spans="2:8" s="1" customFormat="1" ht="12.95" customHeight="1" x14ac:dyDescent="0.2">
      <c r="B94" s="279" t="s">
        <v>278</v>
      </c>
      <c r="C94" s="279"/>
    </row>
    <row r="95" spans="2:8" s="1" customFormat="1" x14ac:dyDescent="0.2">
      <c r="B95" s="280"/>
      <c r="C95" s="280"/>
      <c r="F95" s="28"/>
      <c r="G95" s="28"/>
    </row>
    <row r="96" spans="2:8" s="1" customFormat="1" x14ac:dyDescent="0.2">
      <c r="B96" s="233" t="s">
        <v>279</v>
      </c>
      <c r="C96" s="234">
        <v>2023</v>
      </c>
      <c r="F96" s="28"/>
      <c r="G96" s="28"/>
    </row>
    <row r="97" spans="2:7" s="1" customFormat="1" x14ac:dyDescent="0.2">
      <c r="B97" s="19" t="s">
        <v>15</v>
      </c>
      <c r="C97" s="19">
        <v>0.84</v>
      </c>
      <c r="F97" s="28"/>
      <c r="G97" s="28"/>
    </row>
    <row r="98" spans="2:7" s="1" customFormat="1" x14ac:dyDescent="0.2">
      <c r="B98" s="20" t="s">
        <v>14</v>
      </c>
      <c r="C98" s="19">
        <v>0.16</v>
      </c>
      <c r="F98" s="28"/>
      <c r="G98" s="28"/>
    </row>
    <row r="99" spans="2:7" s="1" customFormat="1" ht="9" customHeight="1" x14ac:dyDescent="0.2">
      <c r="F99" s="28"/>
      <c r="G99" s="28"/>
    </row>
    <row r="100" spans="2:7" s="1" customFormat="1" x14ac:dyDescent="0.2">
      <c r="B100" s="279" t="s">
        <v>280</v>
      </c>
      <c r="C100" s="279"/>
    </row>
    <row r="101" spans="2:7" s="1" customFormat="1" x14ac:dyDescent="0.2">
      <c r="B101" s="280"/>
      <c r="C101" s="280"/>
    </row>
    <row r="102" spans="2:7" s="1" customFormat="1" x14ac:dyDescent="0.2">
      <c r="B102" s="233" t="s">
        <v>31</v>
      </c>
      <c r="C102" s="234">
        <v>2023</v>
      </c>
    </row>
    <row r="103" spans="2:7" s="1" customFormat="1" x14ac:dyDescent="0.2">
      <c r="B103" s="19" t="s">
        <v>281</v>
      </c>
      <c r="C103" s="19">
        <v>0.06</v>
      </c>
    </row>
    <row r="104" spans="2:7" s="1" customFormat="1" x14ac:dyDescent="0.2">
      <c r="B104" s="20" t="s">
        <v>205</v>
      </c>
      <c r="C104" s="19">
        <v>0.09</v>
      </c>
    </row>
    <row r="105" spans="2:7" s="1" customFormat="1" x14ac:dyDescent="0.2">
      <c r="B105" s="20" t="s">
        <v>97</v>
      </c>
      <c r="C105" s="20">
        <v>0.19</v>
      </c>
    </row>
    <row r="106" spans="2:7" s="1" customFormat="1" x14ac:dyDescent="0.2">
      <c r="B106" s="20" t="s">
        <v>98</v>
      </c>
      <c r="C106" s="20">
        <v>0.17</v>
      </c>
    </row>
    <row r="107" spans="2:7" s="1" customFormat="1" x14ac:dyDescent="0.2">
      <c r="B107" s="19" t="s">
        <v>139</v>
      </c>
      <c r="C107" s="20">
        <v>0.49</v>
      </c>
    </row>
    <row r="108" spans="2:7" s="1" customFormat="1" x14ac:dyDescent="0.2">
      <c r="B108" s="48"/>
      <c r="C108" s="48"/>
    </row>
    <row r="109" spans="2:7" s="1" customFormat="1" x14ac:dyDescent="0.2">
      <c r="B109" s="279" t="s">
        <v>282</v>
      </c>
      <c r="C109" s="279"/>
    </row>
    <row r="110" spans="2:7" s="1" customFormat="1" x14ac:dyDescent="0.2">
      <c r="B110" s="280"/>
      <c r="C110" s="280"/>
    </row>
    <row r="111" spans="2:7" s="1" customFormat="1" x14ac:dyDescent="0.2">
      <c r="B111" s="233" t="s">
        <v>85</v>
      </c>
      <c r="C111" s="234">
        <v>2023</v>
      </c>
    </row>
    <row r="112" spans="2:7" s="1" customFormat="1" x14ac:dyDescent="0.2">
      <c r="B112" s="86" t="s">
        <v>222</v>
      </c>
      <c r="C112" s="53">
        <v>0.83</v>
      </c>
    </row>
    <row r="113" spans="2:10" s="1" customFormat="1" x14ac:dyDescent="0.2">
      <c r="B113" s="235" t="s">
        <v>4</v>
      </c>
      <c r="C113" s="85">
        <v>0.82</v>
      </c>
    </row>
    <row r="114" spans="2:10" s="1" customFormat="1" x14ac:dyDescent="0.2">
      <c r="B114" s="87" t="s">
        <v>67</v>
      </c>
      <c r="C114" s="85">
        <v>0.81</v>
      </c>
    </row>
    <row r="115" spans="2:10" s="1" customFormat="1" x14ac:dyDescent="0.2">
      <c r="B115" s="87" t="s">
        <v>6</v>
      </c>
      <c r="C115" s="85">
        <v>0.8</v>
      </c>
    </row>
    <row r="116" spans="2:10" s="1" customFormat="1" x14ac:dyDescent="0.2">
      <c r="B116" s="87" t="s">
        <v>1</v>
      </c>
      <c r="C116" s="85">
        <v>0.79</v>
      </c>
    </row>
    <row r="117" spans="2:10" s="1" customFormat="1" x14ac:dyDescent="0.2">
      <c r="B117" s="86" t="s">
        <v>68</v>
      </c>
      <c r="C117" s="85">
        <v>0.77</v>
      </c>
    </row>
    <row r="118" spans="2:10" s="1" customFormat="1" x14ac:dyDescent="0.2">
      <c r="B118" s="86" t="s">
        <v>7</v>
      </c>
      <c r="C118" s="85">
        <v>0.76</v>
      </c>
    </row>
    <row r="119" spans="2:10" s="1" customFormat="1" x14ac:dyDescent="0.2">
      <c r="B119" s="87" t="s">
        <v>3</v>
      </c>
      <c r="C119" s="85">
        <v>0.75</v>
      </c>
    </row>
    <row r="120" spans="2:10" s="1" customFormat="1" x14ac:dyDescent="0.2">
      <c r="B120" s="88" t="s">
        <v>138</v>
      </c>
      <c r="C120" s="85">
        <v>0.75</v>
      </c>
    </row>
    <row r="121" spans="2:10" s="1" customFormat="1" x14ac:dyDescent="0.2">
      <c r="B121" s="88" t="s">
        <v>56</v>
      </c>
      <c r="C121" s="85">
        <v>0.74</v>
      </c>
    </row>
    <row r="122" spans="2:10" s="1" customFormat="1" x14ac:dyDescent="0.2">
      <c r="B122" s="88" t="s">
        <v>190</v>
      </c>
      <c r="C122" s="85">
        <v>0.73</v>
      </c>
    </row>
    <row r="123" spans="2:10" s="1" customFormat="1" x14ac:dyDescent="0.2">
      <c r="B123" s="88" t="s">
        <v>2</v>
      </c>
      <c r="C123" s="85">
        <v>0.67</v>
      </c>
    </row>
    <row r="124" spans="2:10" s="1" customFormat="1" x14ac:dyDescent="0.2">
      <c r="B124" s="88" t="s">
        <v>154</v>
      </c>
      <c r="C124" s="236">
        <v>0.67</v>
      </c>
    </row>
    <row r="125" spans="2:10" s="1" customFormat="1" x14ac:dyDescent="0.2">
      <c r="B125" s="237" t="s">
        <v>238</v>
      </c>
      <c r="C125" s="238">
        <v>0.8</v>
      </c>
    </row>
    <row r="126" spans="2:10" s="8" customFormat="1" x14ac:dyDescent="0.2"/>
    <row r="127" spans="2:10" s="1" customFormat="1" ht="27" customHeight="1" x14ac:dyDescent="0.2">
      <c r="B127" s="279"/>
      <c r="C127" s="279"/>
      <c r="D127" s="8"/>
      <c r="I127" s="8"/>
      <c r="J127" s="8"/>
    </row>
    <row r="128" spans="2:10" s="8" customFormat="1" x14ac:dyDescent="0.2">
      <c r="B128" s="75"/>
      <c r="C128" s="59"/>
    </row>
    <row r="129" spans="1:4 16382:16382" s="8" customFormat="1" ht="15" customHeight="1" x14ac:dyDescent="0.2">
      <c r="B129" s="279" t="s">
        <v>283</v>
      </c>
      <c r="C129" s="279"/>
      <c r="XFB129" s="9"/>
    </row>
    <row r="130" spans="1:4 16382:16382" s="8" customFormat="1" ht="12.95" customHeight="1" x14ac:dyDescent="0.2">
      <c r="B130" s="279"/>
      <c r="C130" s="279"/>
      <c r="D130" s="24"/>
      <c r="XFB130" s="9"/>
    </row>
    <row r="131" spans="1:4 16382:16382" s="8" customFormat="1" ht="25.5" x14ac:dyDescent="0.2">
      <c r="B131" s="239" t="s">
        <v>8</v>
      </c>
      <c r="C131" s="240" t="s">
        <v>99</v>
      </c>
      <c r="D131" s="1"/>
      <c r="XFB131" s="9"/>
    </row>
    <row r="132" spans="1:4 16382:16382" s="8" customFormat="1" x14ac:dyDescent="0.2">
      <c r="B132" s="19" t="s">
        <v>154</v>
      </c>
      <c r="C132" s="60">
        <v>0.29899999999999999</v>
      </c>
      <c r="D132" s="1"/>
      <c r="XFB132" s="9"/>
    </row>
    <row r="133" spans="1:4 16382:16382" s="8" customFormat="1" x14ac:dyDescent="0.2">
      <c r="B133" s="20" t="s">
        <v>4</v>
      </c>
      <c r="C133" s="60">
        <v>0.2</v>
      </c>
      <c r="D133" s="1"/>
      <c r="XFB133" s="9"/>
    </row>
    <row r="134" spans="1:4 16382:16382" s="8" customFormat="1" x14ac:dyDescent="0.2">
      <c r="B134" s="20" t="s">
        <v>190</v>
      </c>
      <c r="C134" s="60">
        <v>0.16300000000000001</v>
      </c>
      <c r="D134" s="1"/>
      <c r="XFB134" s="9"/>
    </row>
    <row r="135" spans="1:4 16382:16382" s="8" customFormat="1" x14ac:dyDescent="0.2">
      <c r="B135" s="20" t="s">
        <v>138</v>
      </c>
      <c r="C135" s="60">
        <v>0.16200000000000001</v>
      </c>
      <c r="D135" s="1"/>
      <c r="XFB135" s="9"/>
    </row>
    <row r="136" spans="1:4 16382:16382" s="8" customFormat="1" x14ac:dyDescent="0.2">
      <c r="B136" s="19" t="s">
        <v>7</v>
      </c>
      <c r="C136" s="60">
        <v>0.157</v>
      </c>
      <c r="D136" s="1"/>
      <c r="XFB136" s="9"/>
    </row>
    <row r="137" spans="1:4 16382:16382" s="8" customFormat="1" x14ac:dyDescent="0.2">
      <c r="B137" s="19" t="s">
        <v>1</v>
      </c>
      <c r="C137" s="60">
        <v>0.13900000000000001</v>
      </c>
      <c r="D137" s="1"/>
      <c r="XFB137" s="9"/>
    </row>
    <row r="138" spans="1:4 16382:16382" s="8" customFormat="1" x14ac:dyDescent="0.2">
      <c r="B138" s="19" t="s">
        <v>67</v>
      </c>
      <c r="C138" s="60">
        <v>0.13300000000000001</v>
      </c>
      <c r="D138" s="1"/>
      <c r="XFB138" s="9"/>
    </row>
    <row r="139" spans="1:4 16382:16382" s="8" customFormat="1" x14ac:dyDescent="0.2">
      <c r="B139" s="19" t="s">
        <v>3</v>
      </c>
      <c r="C139" s="60">
        <v>0.11799999999999999</v>
      </c>
      <c r="D139" s="1"/>
      <c r="XFB139" s="9"/>
    </row>
    <row r="140" spans="1:4 16382:16382" s="8" customFormat="1" x14ac:dyDescent="0.2">
      <c r="B140" s="20" t="s">
        <v>68</v>
      </c>
      <c r="C140" s="60">
        <v>0.107</v>
      </c>
      <c r="D140" s="1"/>
      <c r="XFB140" s="9"/>
    </row>
    <row r="141" spans="1:4 16382:16382" s="8" customFormat="1" x14ac:dyDescent="0.2">
      <c r="B141" s="20" t="s">
        <v>6</v>
      </c>
      <c r="C141" s="60">
        <v>8.1000000000000003E-2</v>
      </c>
      <c r="D141" s="1"/>
      <c r="XFB141" s="9"/>
    </row>
    <row r="142" spans="1:4 16382:16382" s="8" customFormat="1" x14ac:dyDescent="0.2">
      <c r="B142" s="20" t="s">
        <v>222</v>
      </c>
      <c r="C142" s="60">
        <v>6.6000000000000003E-2</v>
      </c>
      <c r="D142" s="1"/>
      <c r="XFB142" s="9"/>
    </row>
    <row r="143" spans="1:4 16382:16382" s="8" customFormat="1" x14ac:dyDescent="0.2">
      <c r="B143" s="19" t="s">
        <v>56</v>
      </c>
      <c r="C143" s="60">
        <v>6.3E-2</v>
      </c>
      <c r="D143" s="1"/>
      <c r="XFB143" s="9"/>
    </row>
    <row r="144" spans="1:4 16382:16382" s="1" customFormat="1" x14ac:dyDescent="0.2">
      <c r="A144" s="2"/>
      <c r="B144" s="19" t="s">
        <v>2</v>
      </c>
      <c r="C144" s="60">
        <v>3.3000000000000002E-2</v>
      </c>
    </row>
    <row r="145" spans="1:4" s="1" customFormat="1" ht="13.5" customHeight="1" x14ac:dyDescent="0.2">
      <c r="A145" s="4"/>
      <c r="B145" s="223" t="s">
        <v>238</v>
      </c>
      <c r="C145" s="241">
        <v>9.4097068699470959E-2</v>
      </c>
    </row>
    <row r="146" spans="1:4" s="1" customFormat="1" x14ac:dyDescent="0.2">
      <c r="B146" s="29"/>
      <c r="C146" s="54"/>
      <c r="D146" s="8"/>
    </row>
    <row r="147" spans="1:4" s="1" customFormat="1" ht="15" customHeight="1" x14ac:dyDescent="0.2">
      <c r="B147" s="279" t="s">
        <v>284</v>
      </c>
      <c r="C147" s="279"/>
      <c r="D147" s="8"/>
    </row>
    <row r="148" spans="1:4" s="1" customFormat="1" ht="12.95" customHeight="1" x14ac:dyDescent="0.2">
      <c r="B148" s="279"/>
      <c r="C148" s="279"/>
      <c r="D148" s="24"/>
    </row>
    <row r="149" spans="1:4" s="1" customFormat="1" ht="25.5" x14ac:dyDescent="0.2">
      <c r="B149" s="239" t="s">
        <v>8</v>
      </c>
      <c r="C149" s="240" t="s">
        <v>100</v>
      </c>
    </row>
    <row r="150" spans="1:4" s="1" customFormat="1" x14ac:dyDescent="0.2">
      <c r="B150" s="19" t="s">
        <v>1</v>
      </c>
      <c r="C150" s="20">
        <v>0.30299999999999999</v>
      </c>
    </row>
    <row r="151" spans="1:4" s="1" customFormat="1" x14ac:dyDescent="0.2">
      <c r="B151" s="19" t="s">
        <v>67</v>
      </c>
      <c r="C151" s="20">
        <v>0.30199999999999999</v>
      </c>
    </row>
    <row r="152" spans="1:4" s="1" customFormat="1" x14ac:dyDescent="0.2">
      <c r="B152" s="19" t="s">
        <v>2</v>
      </c>
      <c r="C152" s="20">
        <v>0.28999999999999998</v>
      </c>
    </row>
    <row r="153" spans="1:4" s="1" customFormat="1" x14ac:dyDescent="0.2">
      <c r="B153" s="20" t="s">
        <v>222</v>
      </c>
      <c r="C153" s="20">
        <v>0.28599999999999998</v>
      </c>
    </row>
    <row r="154" spans="1:4" s="1" customFormat="1" x14ac:dyDescent="0.2">
      <c r="B154" s="20" t="s">
        <v>138</v>
      </c>
      <c r="C154" s="20">
        <v>0.28000000000000003</v>
      </c>
    </row>
    <row r="155" spans="1:4" s="1" customFormat="1" x14ac:dyDescent="0.2">
      <c r="B155" s="20" t="s">
        <v>190</v>
      </c>
      <c r="C155" s="20">
        <v>0.27900000000000003</v>
      </c>
    </row>
    <row r="156" spans="1:4" s="1" customFormat="1" x14ac:dyDescent="0.2">
      <c r="B156" s="19" t="s">
        <v>68</v>
      </c>
      <c r="C156" s="20">
        <v>0.26300000000000001</v>
      </c>
    </row>
    <row r="157" spans="1:4" s="1" customFormat="1" x14ac:dyDescent="0.2">
      <c r="B157" s="19" t="s">
        <v>7</v>
      </c>
      <c r="C157" s="20">
        <v>0.25900000000000001</v>
      </c>
    </row>
    <row r="158" spans="1:4" s="1" customFormat="1" x14ac:dyDescent="0.2">
      <c r="B158" s="20" t="s">
        <v>6</v>
      </c>
      <c r="C158" s="20">
        <v>0.247</v>
      </c>
    </row>
    <row r="159" spans="1:4" s="1" customFormat="1" x14ac:dyDescent="0.2">
      <c r="B159" s="20" t="s">
        <v>3</v>
      </c>
      <c r="C159" s="20">
        <v>0.23599999999999999</v>
      </c>
    </row>
    <row r="160" spans="1:4" s="1" customFormat="1" x14ac:dyDescent="0.2">
      <c r="B160" s="20" t="s">
        <v>4</v>
      </c>
      <c r="C160" s="20">
        <v>0.23499999999999999</v>
      </c>
    </row>
    <row r="161" spans="2:4" s="1" customFormat="1" x14ac:dyDescent="0.2">
      <c r="B161" s="19" t="s">
        <v>154</v>
      </c>
      <c r="C161" s="20">
        <v>0.20200000000000001</v>
      </c>
    </row>
    <row r="162" spans="2:4" s="1" customFormat="1" ht="15.95" customHeight="1" x14ac:dyDescent="0.2">
      <c r="B162" s="19" t="s">
        <v>56</v>
      </c>
      <c r="C162" s="20">
        <v>0.16600000000000001</v>
      </c>
    </row>
    <row r="163" spans="2:4" s="1" customFormat="1" x14ac:dyDescent="0.2">
      <c r="B163" s="223" t="s">
        <v>238</v>
      </c>
      <c r="C163" s="242">
        <v>0.27100000000000002</v>
      </c>
    </row>
    <row r="164" spans="2:4" s="1" customFormat="1" x14ac:dyDescent="0.2">
      <c r="B164" s="29"/>
      <c r="C164" s="54"/>
      <c r="D164" s="8"/>
    </row>
    <row r="165" spans="2:4" s="1" customFormat="1" ht="15" customHeight="1" x14ac:dyDescent="0.2">
      <c r="B165" s="279" t="s">
        <v>285</v>
      </c>
      <c r="C165" s="279"/>
      <c r="D165" s="8"/>
    </row>
    <row r="166" spans="2:4" s="1" customFormat="1" ht="12.95" customHeight="1" x14ac:dyDescent="0.2">
      <c r="B166" s="278"/>
      <c r="C166" s="278"/>
      <c r="D166" s="8"/>
    </row>
    <row r="167" spans="2:4" s="1" customFormat="1" ht="25.5" x14ac:dyDescent="0.2">
      <c r="B167" s="243" t="s">
        <v>8</v>
      </c>
      <c r="C167" s="244" t="s">
        <v>101</v>
      </c>
      <c r="D167" s="8"/>
    </row>
    <row r="168" spans="2:4" s="1" customFormat="1" x14ac:dyDescent="0.2">
      <c r="B168" s="20" t="s">
        <v>56</v>
      </c>
      <c r="C168" s="76">
        <v>58.2</v>
      </c>
      <c r="D168" s="8"/>
    </row>
    <row r="169" spans="2:4" s="1" customFormat="1" x14ac:dyDescent="0.2">
      <c r="B169" s="19" t="s">
        <v>4</v>
      </c>
      <c r="C169" s="76">
        <v>57.5</v>
      </c>
      <c r="D169" s="8"/>
    </row>
    <row r="170" spans="2:4" s="1" customFormat="1" x14ac:dyDescent="0.2">
      <c r="B170" s="19" t="s">
        <v>222</v>
      </c>
      <c r="C170" s="76">
        <v>45.1</v>
      </c>
      <c r="D170" s="8"/>
    </row>
    <row r="171" spans="2:4" s="1" customFormat="1" x14ac:dyDescent="0.2">
      <c r="B171" s="19" t="s">
        <v>67</v>
      </c>
      <c r="C171" s="76">
        <v>44.1</v>
      </c>
      <c r="D171" s="8"/>
    </row>
    <row r="172" spans="2:4" s="1" customFormat="1" x14ac:dyDescent="0.2">
      <c r="B172" s="20" t="s">
        <v>68</v>
      </c>
      <c r="C172" s="77">
        <v>43.8</v>
      </c>
      <c r="D172" s="8"/>
    </row>
    <row r="173" spans="2:4" s="1" customFormat="1" x14ac:dyDescent="0.2">
      <c r="B173" s="20" t="s">
        <v>7</v>
      </c>
      <c r="C173" s="77">
        <v>39</v>
      </c>
      <c r="D173" s="8"/>
    </row>
    <row r="174" spans="2:4" s="1" customFormat="1" x14ac:dyDescent="0.2">
      <c r="B174" s="20" t="s">
        <v>6</v>
      </c>
      <c r="C174" s="77">
        <v>38.9</v>
      </c>
      <c r="D174" s="8"/>
    </row>
    <row r="175" spans="2:4" s="1" customFormat="1" ht="15.95" customHeight="1" x14ac:dyDescent="0.2">
      <c r="B175" s="19" t="s">
        <v>154</v>
      </c>
      <c r="C175" s="77">
        <v>38.5</v>
      </c>
      <c r="D175" s="8"/>
    </row>
    <row r="176" spans="2:4" s="1" customFormat="1" x14ac:dyDescent="0.2">
      <c r="B176" s="19" t="s">
        <v>3</v>
      </c>
      <c r="C176" s="77">
        <v>37.9</v>
      </c>
      <c r="D176" s="8"/>
    </row>
    <row r="177" spans="2:4" s="1" customFormat="1" x14ac:dyDescent="0.2">
      <c r="B177" s="20" t="s">
        <v>2</v>
      </c>
      <c r="C177" s="77">
        <v>35.299999999999997</v>
      </c>
      <c r="D177" s="8"/>
    </row>
    <row r="178" spans="2:4" s="1" customFormat="1" x14ac:dyDescent="0.2">
      <c r="B178" s="20" t="s">
        <v>1</v>
      </c>
      <c r="C178" s="77">
        <v>34.799999999999997</v>
      </c>
      <c r="D178" s="8"/>
    </row>
    <row r="179" spans="2:4" s="1" customFormat="1" x14ac:dyDescent="0.2">
      <c r="B179" s="20" t="s">
        <v>138</v>
      </c>
      <c r="C179" s="77">
        <v>31</v>
      </c>
      <c r="D179" s="8"/>
    </row>
    <row r="180" spans="2:4" s="1" customFormat="1" x14ac:dyDescent="0.2">
      <c r="B180" s="19" t="s">
        <v>190</v>
      </c>
      <c r="C180" s="77">
        <v>30.2</v>
      </c>
      <c r="D180" s="8"/>
    </row>
    <row r="181" spans="2:4" s="1" customFormat="1" x14ac:dyDescent="0.2">
      <c r="B181" s="19" t="s">
        <v>238</v>
      </c>
      <c r="C181" s="77">
        <v>50</v>
      </c>
      <c r="D181" s="8"/>
    </row>
    <row r="182" spans="2:4" s="1" customFormat="1" x14ac:dyDescent="0.2">
      <c r="C182" s="49"/>
      <c r="D182" s="8"/>
    </row>
    <row r="183" spans="2:4" s="1" customFormat="1" x14ac:dyDescent="0.2">
      <c r="C183" s="49"/>
      <c r="D183" s="8"/>
    </row>
    <row r="184" spans="2:4" s="1" customFormat="1" x14ac:dyDescent="0.2">
      <c r="C184" s="49"/>
      <c r="D184" s="8"/>
    </row>
    <row r="185" spans="2:4" s="1" customFormat="1" ht="33" customHeight="1" x14ac:dyDescent="0.2"/>
    <row r="186" spans="2:4" s="1" customFormat="1" ht="33" customHeight="1" x14ac:dyDescent="0.2">
      <c r="B186" s="279" t="s">
        <v>286</v>
      </c>
      <c r="C186" s="279"/>
      <c r="D186" s="24"/>
    </row>
    <row r="187" spans="2:4" s="1" customFormat="1" ht="35.25" customHeight="1" x14ac:dyDescent="0.2">
      <c r="B187" s="245" t="s">
        <v>8</v>
      </c>
      <c r="C187" s="246" t="s">
        <v>102</v>
      </c>
    </row>
    <row r="188" spans="2:4" s="1" customFormat="1" x14ac:dyDescent="0.2">
      <c r="B188" s="19" t="s">
        <v>2</v>
      </c>
      <c r="C188" s="37">
        <v>0.11700000000000001</v>
      </c>
    </row>
    <row r="189" spans="2:4" s="1" customFormat="1" x14ac:dyDescent="0.2">
      <c r="B189" s="20" t="s">
        <v>68</v>
      </c>
      <c r="C189" s="37">
        <v>8.2000000000000003E-2</v>
      </c>
    </row>
    <row r="190" spans="2:4" s="1" customFormat="1" x14ac:dyDescent="0.2">
      <c r="B190" s="19" t="s">
        <v>154</v>
      </c>
      <c r="C190" s="37">
        <v>6.8000000000000005E-2</v>
      </c>
    </row>
    <row r="191" spans="2:4" s="1" customFormat="1" x14ac:dyDescent="0.2">
      <c r="B191" s="19" t="s">
        <v>190</v>
      </c>
      <c r="C191" s="37">
        <v>6.8000000000000005E-2</v>
      </c>
    </row>
    <row r="192" spans="2:4" s="1" customFormat="1" x14ac:dyDescent="0.2">
      <c r="B192" s="19" t="s">
        <v>7</v>
      </c>
      <c r="C192" s="37">
        <v>6.8000000000000005E-2</v>
      </c>
    </row>
    <row r="193" spans="2:4" s="1" customFormat="1" x14ac:dyDescent="0.2">
      <c r="B193" s="20" t="s">
        <v>138</v>
      </c>
      <c r="C193" s="37">
        <v>6.7000000000000004E-2</v>
      </c>
    </row>
    <row r="194" spans="2:4" s="1" customFormat="1" x14ac:dyDescent="0.2">
      <c r="B194" s="20" t="s">
        <v>6</v>
      </c>
      <c r="C194" s="37">
        <v>6.5000000000000002E-2</v>
      </c>
    </row>
    <row r="195" spans="2:4" s="1" customFormat="1" x14ac:dyDescent="0.2">
      <c r="B195" s="20" t="s">
        <v>142</v>
      </c>
      <c r="C195" s="37">
        <v>6.5000000000000002E-2</v>
      </c>
    </row>
    <row r="196" spans="2:4" s="1" customFormat="1" x14ac:dyDescent="0.2">
      <c r="B196" s="19" t="s">
        <v>222</v>
      </c>
      <c r="C196" s="37">
        <v>6.2E-2</v>
      </c>
    </row>
    <row r="197" spans="2:4" s="1" customFormat="1" x14ac:dyDescent="0.2">
      <c r="B197" s="19" t="s">
        <v>4</v>
      </c>
      <c r="C197" s="37">
        <v>5.0999999999999997E-2</v>
      </c>
      <c r="D197" s="21"/>
    </row>
    <row r="198" spans="2:4" s="1" customFormat="1" x14ac:dyDescent="0.2">
      <c r="B198" s="20" t="s">
        <v>1</v>
      </c>
      <c r="C198" s="37">
        <v>4.5999999999999999E-2</v>
      </c>
    </row>
    <row r="199" spans="2:4" s="1" customFormat="1" x14ac:dyDescent="0.2">
      <c r="B199" s="20" t="s">
        <v>3</v>
      </c>
      <c r="C199" s="38">
        <v>4.1000000000000002E-2</v>
      </c>
    </row>
    <row r="200" spans="2:4" s="1" customFormat="1" x14ac:dyDescent="0.2">
      <c r="B200" s="20" t="s">
        <v>56</v>
      </c>
      <c r="C200" s="38">
        <v>6.0000000000000001E-3</v>
      </c>
    </row>
    <row r="201" spans="2:4" s="1" customFormat="1" x14ac:dyDescent="0.2">
      <c r="B201" s="223" t="s">
        <v>238</v>
      </c>
      <c r="C201" s="247">
        <v>0.05</v>
      </c>
    </row>
    <row r="202" spans="2:4" s="1" customFormat="1" x14ac:dyDescent="0.2">
      <c r="B202" s="68"/>
      <c r="C202" s="81"/>
    </row>
    <row r="203" spans="2:4" s="1" customFormat="1" ht="15" customHeight="1" x14ac:dyDescent="0.2">
      <c r="B203" s="279" t="s">
        <v>287</v>
      </c>
      <c r="C203" s="279"/>
    </row>
    <row r="204" spans="2:4" s="1" customFormat="1" ht="12.95" customHeight="1" x14ac:dyDescent="0.2">
      <c r="B204" s="279"/>
      <c r="C204" s="279"/>
    </row>
    <row r="205" spans="2:4" s="1" customFormat="1" ht="25.5" x14ac:dyDescent="0.2">
      <c r="B205" s="245" t="s">
        <v>8</v>
      </c>
      <c r="C205" s="244" t="s">
        <v>101</v>
      </c>
    </row>
    <row r="206" spans="2:4" s="8" customFormat="1" ht="12" customHeight="1" x14ac:dyDescent="0.2">
      <c r="B206" s="20" t="s">
        <v>4</v>
      </c>
      <c r="C206" s="89">
        <v>109.6</v>
      </c>
    </row>
    <row r="207" spans="2:4" s="8" customFormat="1" ht="12" customHeight="1" x14ac:dyDescent="0.2">
      <c r="B207" s="20" t="s">
        <v>56</v>
      </c>
      <c r="C207" s="89">
        <v>102.5</v>
      </c>
    </row>
    <row r="208" spans="2:4" s="8" customFormat="1" ht="12" customHeight="1" x14ac:dyDescent="0.2">
      <c r="B208" s="20" t="s">
        <v>68</v>
      </c>
      <c r="C208" s="89">
        <v>95.2</v>
      </c>
    </row>
    <row r="209" spans="2:6" s="8" customFormat="1" ht="12" customHeight="1" x14ac:dyDescent="0.2">
      <c r="B209" s="19" t="s">
        <v>7</v>
      </c>
      <c r="C209" s="89">
        <v>90.3</v>
      </c>
    </row>
    <row r="210" spans="2:6" ht="12" customHeight="1" x14ac:dyDescent="0.2">
      <c r="B210" s="20" t="s">
        <v>67</v>
      </c>
      <c r="C210" s="89">
        <v>72.7</v>
      </c>
      <c r="D210" s="2"/>
    </row>
    <row r="211" spans="2:6" s="2" customFormat="1" ht="12" customHeight="1" x14ac:dyDescent="0.2">
      <c r="B211" s="19" t="s">
        <v>6</v>
      </c>
      <c r="C211" s="89">
        <v>71.599999999999994</v>
      </c>
    </row>
    <row r="212" spans="2:6" s="1" customFormat="1" ht="12" customHeight="1" x14ac:dyDescent="0.2">
      <c r="B212" s="20" t="s">
        <v>3</v>
      </c>
      <c r="C212" s="89">
        <v>68.7</v>
      </c>
    </row>
    <row r="213" spans="2:6" s="1" customFormat="1" ht="12" customHeight="1" x14ac:dyDescent="0.2">
      <c r="B213" s="19" t="s">
        <v>222</v>
      </c>
      <c r="C213" s="89">
        <v>68.599999999999994</v>
      </c>
    </row>
    <row r="214" spans="2:6" s="1" customFormat="1" ht="12" customHeight="1" x14ac:dyDescent="0.2">
      <c r="B214" s="19" t="s">
        <v>1</v>
      </c>
      <c r="C214" s="89">
        <v>68</v>
      </c>
    </row>
    <row r="215" spans="2:6" s="1" customFormat="1" ht="12" customHeight="1" x14ac:dyDescent="0.2">
      <c r="B215" s="20" t="s">
        <v>190</v>
      </c>
      <c r="C215" s="89">
        <v>64</v>
      </c>
    </row>
    <row r="216" spans="2:6" s="1" customFormat="1" ht="12" customHeight="1" x14ac:dyDescent="0.2">
      <c r="B216" s="20" t="s">
        <v>138</v>
      </c>
      <c r="C216" s="90">
        <v>60.3</v>
      </c>
    </row>
    <row r="217" spans="2:6" s="1" customFormat="1" ht="12" customHeight="1" x14ac:dyDescent="0.2">
      <c r="B217" s="20" t="s">
        <v>2</v>
      </c>
      <c r="C217" s="90">
        <v>59.7</v>
      </c>
    </row>
    <row r="218" spans="2:6" s="1" customFormat="1" ht="12" customHeight="1" x14ac:dyDescent="0.2">
      <c r="B218" s="20" t="s">
        <v>154</v>
      </c>
      <c r="C218" s="90">
        <v>57.5</v>
      </c>
    </row>
    <row r="219" spans="2:6" s="1" customFormat="1" x14ac:dyDescent="0.2">
      <c r="B219" s="223" t="s">
        <v>238</v>
      </c>
      <c r="C219" s="248">
        <v>87</v>
      </c>
    </row>
    <row r="220" spans="2:6" s="1" customFormat="1" x14ac:dyDescent="0.2">
      <c r="C220" s="82"/>
    </row>
    <row r="221" spans="2:6" s="1" customFormat="1" ht="15" customHeight="1" x14ac:dyDescent="0.2">
      <c r="B221" s="281" t="s">
        <v>288</v>
      </c>
      <c r="C221" s="281"/>
      <c r="D221" s="281"/>
      <c r="E221" s="281"/>
    </row>
    <row r="222" spans="2:6" s="1" customFormat="1" ht="12.95" customHeight="1" x14ac:dyDescent="0.2">
      <c r="B222" s="281"/>
      <c r="C222" s="281"/>
      <c r="D222" s="281"/>
      <c r="E222" s="281"/>
    </row>
    <row r="223" spans="2:6" s="1" customFormat="1" ht="36" customHeight="1" x14ac:dyDescent="0.2">
      <c r="B223" s="245" t="s">
        <v>206</v>
      </c>
      <c r="C223" s="226" t="s">
        <v>289</v>
      </c>
      <c r="D223" s="226" t="s">
        <v>61</v>
      </c>
      <c r="E223" s="226" t="s">
        <v>60</v>
      </c>
      <c r="F223" s="226" t="s">
        <v>59</v>
      </c>
    </row>
    <row r="224" spans="2:6" s="1" customFormat="1" x14ac:dyDescent="0.2">
      <c r="B224" s="250">
        <v>2023</v>
      </c>
      <c r="C224" s="249">
        <v>7.0000000000000001E-3</v>
      </c>
      <c r="D224" s="91">
        <v>3.4000000000000002E-2</v>
      </c>
      <c r="E224" s="91">
        <v>0.45200000000000001</v>
      </c>
      <c r="F224" s="91">
        <v>0.50700000000000001</v>
      </c>
    </row>
    <row r="225" spans="2:6" s="1" customFormat="1" x14ac:dyDescent="0.2">
      <c r="B225" s="250">
        <v>2022</v>
      </c>
      <c r="C225" s="249">
        <v>1.6E-2</v>
      </c>
      <c r="D225" s="91">
        <v>5.6000000000000001E-2</v>
      </c>
      <c r="E225" s="91">
        <v>0.36499999999999999</v>
      </c>
      <c r="F225" s="91">
        <v>0.55100000000000005</v>
      </c>
    </row>
    <row r="226" spans="2:6" s="1" customFormat="1" x14ac:dyDescent="0.2">
      <c r="B226" s="250">
        <v>2021</v>
      </c>
      <c r="C226" s="249">
        <v>5.0000000000000001E-3</v>
      </c>
      <c r="D226" s="91">
        <v>7.2999999999999995E-2</v>
      </c>
      <c r="E226" s="91">
        <v>0.36499999999999999</v>
      </c>
      <c r="F226" s="91">
        <v>0.55700000000000005</v>
      </c>
    </row>
    <row r="227" spans="2:6" s="1" customFormat="1" x14ac:dyDescent="0.2"/>
    <row r="228" spans="2:6" s="1" customFormat="1" ht="15" customHeight="1" x14ac:dyDescent="0.2">
      <c r="B228" s="281" t="s">
        <v>290</v>
      </c>
      <c r="C228" s="281"/>
    </row>
    <row r="229" spans="2:6" s="1" customFormat="1" ht="12.95" customHeight="1" x14ac:dyDescent="0.2">
      <c r="B229" s="281"/>
      <c r="C229" s="281"/>
      <c r="D229" s="24"/>
    </row>
    <row r="230" spans="2:6" s="1" customFormat="1" ht="38.25" x14ac:dyDescent="0.2">
      <c r="B230" s="251" t="s">
        <v>85</v>
      </c>
      <c r="C230" s="252" t="s">
        <v>103</v>
      </c>
      <c r="D230" s="8"/>
    </row>
    <row r="231" spans="2:6" s="1" customFormat="1" x14ac:dyDescent="0.2">
      <c r="B231" s="19" t="s">
        <v>190</v>
      </c>
      <c r="C231" s="231">
        <v>9.6000000000000002E-2</v>
      </c>
      <c r="D231" s="8"/>
    </row>
    <row r="232" spans="2:6" s="1" customFormat="1" x14ac:dyDescent="0.2">
      <c r="B232" s="19" t="s">
        <v>154</v>
      </c>
      <c r="C232" s="231">
        <v>9.5000000000000001E-2</v>
      </c>
      <c r="D232" s="8"/>
    </row>
    <row r="233" spans="2:6" s="1" customFormat="1" x14ac:dyDescent="0.2">
      <c r="B233" s="20" t="s">
        <v>7</v>
      </c>
      <c r="C233" s="232">
        <v>8.8999999999999996E-2</v>
      </c>
      <c r="D233" s="8"/>
    </row>
    <row r="234" spans="2:6" s="1" customFormat="1" x14ac:dyDescent="0.2">
      <c r="B234" s="20" t="s">
        <v>67</v>
      </c>
      <c r="C234" s="232">
        <v>8.5000000000000006E-2</v>
      </c>
      <c r="D234" s="8"/>
    </row>
    <row r="235" spans="2:6" s="1" customFormat="1" x14ac:dyDescent="0.2">
      <c r="B235" s="20" t="s">
        <v>4</v>
      </c>
      <c r="C235" s="232">
        <v>8.1000000000000003E-2</v>
      </c>
      <c r="D235" s="8"/>
    </row>
    <row r="236" spans="2:6" s="1" customFormat="1" x14ac:dyDescent="0.2">
      <c r="B236" s="19" t="s">
        <v>6</v>
      </c>
      <c r="C236" s="232">
        <v>7.6999999999999999E-2</v>
      </c>
      <c r="D236" s="8"/>
    </row>
    <row r="237" spans="2:6" s="1" customFormat="1" x14ac:dyDescent="0.2">
      <c r="B237" s="20" t="s">
        <v>1</v>
      </c>
      <c r="C237" s="232">
        <v>7.4999999999999997E-2</v>
      </c>
      <c r="D237" s="8"/>
    </row>
    <row r="238" spans="2:6" customFormat="1" ht="15" x14ac:dyDescent="0.25">
      <c r="B238" s="20" t="s">
        <v>3</v>
      </c>
      <c r="C238" s="232">
        <v>7.3999999999999996E-2</v>
      </c>
      <c r="D238" s="8"/>
    </row>
    <row r="239" spans="2:6" s="1" customFormat="1" ht="15.95" customHeight="1" x14ac:dyDescent="0.2">
      <c r="B239" s="20" t="s">
        <v>138</v>
      </c>
      <c r="C239" s="232">
        <v>7.2999999999999995E-2</v>
      </c>
      <c r="D239" s="8"/>
    </row>
    <row r="240" spans="2:6" ht="18" customHeight="1" x14ac:dyDescent="0.2">
      <c r="B240" s="19" t="s">
        <v>68</v>
      </c>
      <c r="C240" s="232">
        <v>7.0999999999999994E-2</v>
      </c>
      <c r="D240" s="8"/>
    </row>
    <row r="241" spans="2:4" x14ac:dyDescent="0.2">
      <c r="B241" s="20" t="s">
        <v>291</v>
      </c>
      <c r="C241" s="232">
        <v>4.7E-2</v>
      </c>
      <c r="D241" s="1"/>
    </row>
    <row r="242" spans="2:4" x14ac:dyDescent="0.2">
      <c r="B242" s="19" t="s">
        <v>56</v>
      </c>
      <c r="C242" s="232">
        <v>2.7E-2</v>
      </c>
      <c r="D242" s="1"/>
    </row>
    <row r="243" spans="2:4" x14ac:dyDescent="0.2">
      <c r="B243" s="223" t="s">
        <v>238</v>
      </c>
      <c r="C243" s="253">
        <v>0.08</v>
      </c>
      <c r="D243" s="1"/>
    </row>
    <row r="244" spans="2:4" x14ac:dyDescent="0.2">
      <c r="B244" s="1"/>
      <c r="C244" s="15"/>
    </row>
    <row r="245" spans="2:4" x14ac:dyDescent="0.2">
      <c r="B245" s="1"/>
      <c r="C245" s="15"/>
    </row>
    <row r="246" spans="2:4" x14ac:dyDescent="0.2">
      <c r="B246" s="1"/>
      <c r="C246" s="15"/>
    </row>
    <row r="247" spans="2:4" x14ac:dyDescent="0.2">
      <c r="B247" s="1"/>
      <c r="C247" s="15"/>
    </row>
    <row r="248" spans="2:4" x14ac:dyDescent="0.2">
      <c r="B248" s="68"/>
      <c r="C248" s="69"/>
    </row>
    <row r="249" spans="2:4" x14ac:dyDescent="0.2">
      <c r="B249" s="68"/>
      <c r="C249" s="69"/>
    </row>
    <row r="250" spans="2:4" x14ac:dyDescent="0.2">
      <c r="B250" s="68"/>
      <c r="C250" s="69"/>
    </row>
    <row r="251" spans="2:4" x14ac:dyDescent="0.2">
      <c r="B251" s="1"/>
      <c r="C251" s="49"/>
    </row>
    <row r="252" spans="2:4" x14ac:dyDescent="0.2">
      <c r="B252" s="1"/>
      <c r="C252" s="49"/>
    </row>
    <row r="253" spans="2:4" x14ac:dyDescent="0.2">
      <c r="B253" s="1"/>
      <c r="C253" s="49"/>
    </row>
    <row r="254" spans="2:4" x14ac:dyDescent="0.2">
      <c r="B254" s="1"/>
      <c r="C254" s="49"/>
    </row>
    <row r="256" spans="2:4" x14ac:dyDescent="0.2">
      <c r="B256" s="1"/>
      <c r="C256" s="49"/>
    </row>
    <row r="257" spans="2:4" x14ac:dyDescent="0.2">
      <c r="B257" s="1"/>
      <c r="C257" s="49"/>
    </row>
    <row r="258" spans="2:4" x14ac:dyDescent="0.2">
      <c r="B258" s="1"/>
      <c r="C258" s="49"/>
    </row>
    <row r="259" spans="2:4" x14ac:dyDescent="0.2">
      <c r="B259" s="1"/>
      <c r="C259" s="49"/>
    </row>
    <row r="260" spans="2:4" x14ac:dyDescent="0.2">
      <c r="B260" s="1"/>
      <c r="C260" s="49"/>
    </row>
    <row r="261" spans="2:4" ht="15" customHeight="1" x14ac:dyDescent="0.2">
      <c r="B261" s="279" t="s">
        <v>292</v>
      </c>
      <c r="C261" s="279"/>
    </row>
    <row r="262" spans="2:4" ht="27.95" customHeight="1" x14ac:dyDescent="0.2">
      <c r="B262" s="279"/>
      <c r="C262" s="279"/>
      <c r="D262" s="24"/>
    </row>
    <row r="263" spans="2:4" ht="40.5" customHeight="1" x14ac:dyDescent="0.2">
      <c r="B263" s="254" t="s">
        <v>85</v>
      </c>
      <c r="C263" s="255" t="s">
        <v>293</v>
      </c>
      <c r="D263" s="1"/>
    </row>
    <row r="264" spans="2:4" ht="12.75" customHeight="1" x14ac:dyDescent="0.2">
      <c r="B264" s="19" t="s">
        <v>154</v>
      </c>
      <c r="C264" s="256">
        <v>26</v>
      </c>
      <c r="D264" s="1"/>
    </row>
    <row r="265" spans="2:4" ht="12.75" customHeight="1" x14ac:dyDescent="0.2">
      <c r="B265" s="20" t="s">
        <v>3</v>
      </c>
      <c r="C265" s="256">
        <v>23.3</v>
      </c>
      <c r="D265" s="1"/>
    </row>
    <row r="266" spans="2:4" ht="12.75" customHeight="1" x14ac:dyDescent="0.2">
      <c r="B266" s="19" t="s">
        <v>7</v>
      </c>
      <c r="C266" s="256">
        <v>23.1</v>
      </c>
      <c r="D266" s="1"/>
    </row>
    <row r="267" spans="2:4" ht="12.75" customHeight="1" x14ac:dyDescent="0.2">
      <c r="B267" s="19" t="s">
        <v>138</v>
      </c>
      <c r="C267" s="256">
        <v>22.5</v>
      </c>
      <c r="D267" s="1"/>
    </row>
    <row r="268" spans="2:4" ht="12.75" customHeight="1" x14ac:dyDescent="0.2">
      <c r="B268" s="20" t="s">
        <v>190</v>
      </c>
      <c r="C268" s="257">
        <v>22.2</v>
      </c>
      <c r="D268" s="1"/>
    </row>
    <row r="269" spans="2:4" ht="12.75" customHeight="1" x14ac:dyDescent="0.2">
      <c r="B269" s="20" t="s">
        <v>68</v>
      </c>
      <c r="C269" s="257">
        <v>21.4</v>
      </c>
      <c r="D269" s="1"/>
    </row>
    <row r="270" spans="2:4" ht="12.75" customHeight="1" x14ac:dyDescent="0.2">
      <c r="B270" s="20" t="s">
        <v>67</v>
      </c>
      <c r="C270" s="257">
        <v>21.1</v>
      </c>
    </row>
    <row r="271" spans="2:4" ht="12.75" customHeight="1" x14ac:dyDescent="0.2">
      <c r="B271" s="19" t="s">
        <v>4</v>
      </c>
      <c r="C271" s="257">
        <v>19.899999999999999</v>
      </c>
    </row>
    <row r="272" spans="2:4" ht="12.75" customHeight="1" x14ac:dyDescent="0.2">
      <c r="B272" s="20" t="s">
        <v>6</v>
      </c>
      <c r="C272" s="257">
        <v>19.899999999999999</v>
      </c>
    </row>
    <row r="273" spans="2:4" ht="12.75" customHeight="1" x14ac:dyDescent="0.2">
      <c r="B273" s="19" t="s">
        <v>1</v>
      </c>
      <c r="C273" s="257">
        <v>18.5</v>
      </c>
    </row>
    <row r="274" spans="2:4" ht="12.75" customHeight="1" x14ac:dyDescent="0.2">
      <c r="B274" s="20" t="s">
        <v>222</v>
      </c>
      <c r="C274" s="257">
        <v>17.2</v>
      </c>
      <c r="D274" s="1"/>
    </row>
    <row r="275" spans="2:4" ht="12.75" customHeight="1" x14ac:dyDescent="0.2">
      <c r="B275" s="19" t="s">
        <v>56</v>
      </c>
      <c r="C275" s="257">
        <v>16.7</v>
      </c>
      <c r="D275" s="1"/>
    </row>
    <row r="276" spans="2:4" ht="12.75" customHeight="1" x14ac:dyDescent="0.2">
      <c r="B276" s="19" t="s">
        <v>2</v>
      </c>
      <c r="C276" s="257">
        <v>15</v>
      </c>
      <c r="D276" s="1"/>
    </row>
    <row r="277" spans="2:4" ht="12.75" customHeight="1" x14ac:dyDescent="0.2">
      <c r="B277" s="223" t="s">
        <v>238</v>
      </c>
      <c r="C277" s="258">
        <v>21.5</v>
      </c>
      <c r="D277" s="1"/>
    </row>
    <row r="278" spans="2:4" x14ac:dyDescent="0.2">
      <c r="B278" s="1"/>
      <c r="C278" s="15"/>
    </row>
    <row r="279" spans="2:4" ht="15" customHeight="1" x14ac:dyDescent="0.2">
      <c r="B279" s="279" t="s">
        <v>294</v>
      </c>
      <c r="C279" s="279"/>
    </row>
    <row r="280" spans="2:4" ht="12.95" customHeight="1" x14ac:dyDescent="0.2">
      <c r="B280" s="279"/>
      <c r="C280" s="279"/>
    </row>
    <row r="281" spans="2:4" ht="25.5" x14ac:dyDescent="0.2">
      <c r="B281" s="259" t="s">
        <v>85</v>
      </c>
      <c r="C281" s="246" t="s">
        <v>104</v>
      </c>
    </row>
    <row r="282" spans="2:4" x14ac:dyDescent="0.2">
      <c r="B282" s="19" t="s">
        <v>68</v>
      </c>
      <c r="C282" s="256">
        <v>84.5</v>
      </c>
    </row>
    <row r="283" spans="2:4" x14ac:dyDescent="0.2">
      <c r="B283" s="19" t="s">
        <v>3</v>
      </c>
      <c r="C283" s="256">
        <v>76.8</v>
      </c>
    </row>
    <row r="284" spans="2:4" x14ac:dyDescent="0.2">
      <c r="B284" s="19" t="s">
        <v>67</v>
      </c>
      <c r="C284" s="257">
        <v>62.5</v>
      </c>
    </row>
    <row r="285" spans="2:4" x14ac:dyDescent="0.2">
      <c r="B285" s="19" t="s">
        <v>7</v>
      </c>
      <c r="C285" s="257">
        <v>60.8</v>
      </c>
    </row>
    <row r="286" spans="2:4" x14ac:dyDescent="0.2">
      <c r="B286" s="19" t="s">
        <v>222</v>
      </c>
      <c r="C286" s="257">
        <v>57</v>
      </c>
    </row>
    <row r="287" spans="2:4" x14ac:dyDescent="0.2">
      <c r="B287" s="19" t="s">
        <v>138</v>
      </c>
      <c r="C287" s="257">
        <v>49</v>
      </c>
    </row>
    <row r="288" spans="2:4" x14ac:dyDescent="0.2">
      <c r="B288" s="19" t="s">
        <v>4</v>
      </c>
      <c r="C288" s="257">
        <v>48.8</v>
      </c>
    </row>
    <row r="289" spans="2:3" x14ac:dyDescent="0.2">
      <c r="B289" s="19" t="s">
        <v>190</v>
      </c>
      <c r="C289" s="257">
        <v>48</v>
      </c>
    </row>
    <row r="290" spans="2:3" x14ac:dyDescent="0.2">
      <c r="B290" s="19" t="s">
        <v>56</v>
      </c>
      <c r="C290" s="257">
        <v>47.2</v>
      </c>
    </row>
    <row r="291" spans="2:3" x14ac:dyDescent="0.2">
      <c r="B291" s="19" t="s">
        <v>1</v>
      </c>
      <c r="C291" s="257">
        <v>47</v>
      </c>
    </row>
    <row r="292" spans="2:3" x14ac:dyDescent="0.2">
      <c r="B292" s="19" t="s">
        <v>6</v>
      </c>
      <c r="C292" s="257">
        <v>45</v>
      </c>
    </row>
    <row r="293" spans="2:3" x14ac:dyDescent="0.2">
      <c r="B293" s="19" t="s">
        <v>154</v>
      </c>
      <c r="C293" s="257">
        <v>41.9</v>
      </c>
    </row>
    <row r="294" spans="2:3" x14ac:dyDescent="0.2">
      <c r="B294" s="223" t="s">
        <v>238</v>
      </c>
      <c r="C294" s="260">
        <v>69</v>
      </c>
    </row>
    <row r="297" spans="2:3" ht="24" customHeight="1" x14ac:dyDescent="0.2"/>
    <row r="303" spans="2:3" x14ac:dyDescent="0.2">
      <c r="B303" s="279"/>
      <c r="C303" s="279"/>
    </row>
    <row r="304" spans="2:3" x14ac:dyDescent="0.2">
      <c r="B304" s="279"/>
      <c r="C304" s="279"/>
    </row>
    <row r="337" spans="2:3" ht="15" customHeight="1" x14ac:dyDescent="0.2">
      <c r="B337" s="279" t="s">
        <v>295</v>
      </c>
      <c r="C337" s="279"/>
    </row>
    <row r="338" spans="2:3" ht="12.95" customHeight="1" x14ac:dyDescent="0.2">
      <c r="B338" s="279"/>
      <c r="C338" s="279"/>
    </row>
    <row r="339" spans="2:3" ht="25.5" x14ac:dyDescent="0.2">
      <c r="B339" s="261" t="s">
        <v>85</v>
      </c>
      <c r="C339" s="246" t="s">
        <v>104</v>
      </c>
    </row>
    <row r="340" spans="2:3" x14ac:dyDescent="0.2">
      <c r="B340" s="19" t="s">
        <v>68</v>
      </c>
      <c r="C340" s="256">
        <v>76</v>
      </c>
    </row>
    <row r="341" spans="2:3" x14ac:dyDescent="0.2">
      <c r="B341" s="19" t="s">
        <v>3</v>
      </c>
      <c r="C341" s="257">
        <v>72.2</v>
      </c>
    </row>
    <row r="342" spans="2:3" x14ac:dyDescent="0.2">
      <c r="B342" s="19" t="s">
        <v>67</v>
      </c>
      <c r="C342" s="257">
        <v>58.9</v>
      </c>
    </row>
    <row r="343" spans="2:3" x14ac:dyDescent="0.2">
      <c r="B343" s="19" t="s">
        <v>222</v>
      </c>
      <c r="C343" s="257">
        <v>52</v>
      </c>
    </row>
    <row r="344" spans="2:3" x14ac:dyDescent="0.2">
      <c r="B344" s="19" t="s">
        <v>4</v>
      </c>
      <c r="C344" s="257">
        <v>46.8</v>
      </c>
    </row>
    <row r="345" spans="2:3" x14ac:dyDescent="0.2">
      <c r="B345" s="19" t="s">
        <v>7</v>
      </c>
      <c r="C345" s="257">
        <v>46.6</v>
      </c>
    </row>
    <row r="346" spans="2:3" x14ac:dyDescent="0.2">
      <c r="B346" s="19" t="s">
        <v>138</v>
      </c>
      <c r="C346" s="257">
        <v>46.2</v>
      </c>
    </row>
    <row r="347" spans="2:3" x14ac:dyDescent="0.2">
      <c r="B347" s="19" t="s">
        <v>190</v>
      </c>
      <c r="C347" s="257">
        <v>42.3</v>
      </c>
    </row>
    <row r="348" spans="2:3" x14ac:dyDescent="0.2">
      <c r="B348" s="19" t="s">
        <v>6</v>
      </c>
      <c r="C348" s="257">
        <v>38.4</v>
      </c>
    </row>
    <row r="349" spans="2:3" x14ac:dyDescent="0.2">
      <c r="B349" s="19" t="s">
        <v>56</v>
      </c>
      <c r="C349" s="257">
        <v>38</v>
      </c>
    </row>
    <row r="350" spans="2:3" x14ac:dyDescent="0.2">
      <c r="B350" s="19" t="s">
        <v>1</v>
      </c>
      <c r="C350" s="257">
        <v>36.1</v>
      </c>
    </row>
    <row r="351" spans="2:3" x14ac:dyDescent="0.2">
      <c r="B351" s="19" t="s">
        <v>154</v>
      </c>
      <c r="C351" s="257">
        <v>26.2</v>
      </c>
    </row>
    <row r="352" spans="2:3" x14ac:dyDescent="0.2">
      <c r="B352" s="223" t="s">
        <v>238</v>
      </c>
      <c r="C352" s="262">
        <v>63</v>
      </c>
    </row>
    <row r="354" spans="2:4" ht="15" customHeight="1" x14ac:dyDescent="0.2">
      <c r="B354" s="279" t="s">
        <v>296</v>
      </c>
      <c r="C354" s="279"/>
      <c r="D354" s="279"/>
    </row>
    <row r="355" spans="2:4" ht="12.95" customHeight="1" x14ac:dyDescent="0.2">
      <c r="B355" s="279"/>
      <c r="C355" s="279"/>
      <c r="D355" s="279"/>
    </row>
    <row r="356" spans="2:4" x14ac:dyDescent="0.2">
      <c r="B356" s="74" t="s">
        <v>41</v>
      </c>
      <c r="C356" s="42" t="s">
        <v>15</v>
      </c>
      <c r="D356" s="78" t="s">
        <v>14</v>
      </c>
    </row>
    <row r="357" spans="2:4" x14ac:dyDescent="0.2">
      <c r="B357" s="263" t="s">
        <v>22</v>
      </c>
      <c r="C357" s="264">
        <v>0.66</v>
      </c>
      <c r="D357" s="264">
        <v>0.34</v>
      </c>
    </row>
    <row r="358" spans="2:4" x14ac:dyDescent="0.2">
      <c r="B358" s="263" t="s">
        <v>297</v>
      </c>
      <c r="C358" s="264">
        <v>0.7</v>
      </c>
      <c r="D358" s="264">
        <v>0.3</v>
      </c>
    </row>
    <row r="359" spans="2:4" x14ac:dyDescent="0.2">
      <c r="B359" s="263" t="s">
        <v>298</v>
      </c>
      <c r="C359" s="264">
        <v>0.57999999999999996</v>
      </c>
      <c r="D359" s="264">
        <v>0.42</v>
      </c>
    </row>
    <row r="362" spans="2:4" x14ac:dyDescent="0.2">
      <c r="B362" s="279" t="s">
        <v>299</v>
      </c>
      <c r="C362" s="279"/>
      <c r="D362" s="279"/>
    </row>
    <row r="363" spans="2:4" x14ac:dyDescent="0.2">
      <c r="B363" s="279" t="s">
        <v>41</v>
      </c>
      <c r="C363" s="279" t="s">
        <v>105</v>
      </c>
      <c r="D363" s="279" t="s">
        <v>106</v>
      </c>
    </row>
    <row r="364" spans="2:4" x14ac:dyDescent="0.2">
      <c r="B364" s="73" t="s">
        <v>41</v>
      </c>
      <c r="C364" s="41" t="s">
        <v>105</v>
      </c>
      <c r="D364" s="78" t="s">
        <v>106</v>
      </c>
    </row>
    <row r="365" spans="2:4" x14ac:dyDescent="0.2">
      <c r="B365" s="263">
        <v>2023</v>
      </c>
      <c r="C365" s="265">
        <v>0.34</v>
      </c>
      <c r="D365" s="266">
        <v>0.66</v>
      </c>
    </row>
    <row r="367" spans="2:4" ht="15" customHeight="1" x14ac:dyDescent="0.2">
      <c r="B367" s="279" t="s">
        <v>300</v>
      </c>
      <c r="C367" s="279"/>
      <c r="D367" s="279"/>
    </row>
    <row r="368" spans="2:4" ht="12.95" customHeight="1" x14ac:dyDescent="0.2">
      <c r="B368" s="279"/>
      <c r="C368" s="279"/>
      <c r="D368" s="279"/>
    </row>
    <row r="369" spans="2:4" ht="12.95" customHeight="1" x14ac:dyDescent="0.2">
      <c r="B369" s="73" t="s">
        <v>41</v>
      </c>
      <c r="C369" s="41" t="s">
        <v>105</v>
      </c>
      <c r="D369" s="78" t="s">
        <v>106</v>
      </c>
    </row>
    <row r="370" spans="2:4" x14ac:dyDescent="0.2">
      <c r="B370" s="263">
        <v>2023</v>
      </c>
      <c r="C370" s="265">
        <v>0.39</v>
      </c>
      <c r="D370" s="266">
        <v>0.61</v>
      </c>
    </row>
    <row r="372" spans="2:4" x14ac:dyDescent="0.2">
      <c r="B372" s="22" t="s">
        <v>301</v>
      </c>
      <c r="C372" s="22"/>
    </row>
    <row r="373" spans="2:4" x14ac:dyDescent="0.2">
      <c r="B373" s="73" t="s">
        <v>303</v>
      </c>
      <c r="C373" s="41" t="s">
        <v>62</v>
      </c>
    </row>
    <row r="374" spans="2:4" x14ac:dyDescent="0.2">
      <c r="B374" s="19" t="s">
        <v>107</v>
      </c>
      <c r="C374" s="267">
        <v>0.151</v>
      </c>
    </row>
    <row r="375" spans="2:4" x14ac:dyDescent="0.2">
      <c r="B375" s="19" t="s">
        <v>108</v>
      </c>
      <c r="C375" s="267">
        <v>0.53900000000000003</v>
      </c>
    </row>
    <row r="376" spans="2:4" x14ac:dyDescent="0.2">
      <c r="B376" s="19" t="s">
        <v>109</v>
      </c>
      <c r="C376" s="267">
        <v>0.31</v>
      </c>
    </row>
    <row r="377" spans="2:4" x14ac:dyDescent="0.2">
      <c r="B377" s="1"/>
      <c r="C377" s="1"/>
    </row>
    <row r="378" spans="2:4" x14ac:dyDescent="0.2">
      <c r="B378" s="22" t="s">
        <v>302</v>
      </c>
      <c r="C378" s="22"/>
    </row>
    <row r="379" spans="2:4" x14ac:dyDescent="0.2">
      <c r="B379" s="73" t="s">
        <v>303</v>
      </c>
      <c r="C379" s="41" t="s">
        <v>62</v>
      </c>
    </row>
    <row r="380" spans="2:4" x14ac:dyDescent="0.2">
      <c r="B380" s="19" t="s">
        <v>107</v>
      </c>
      <c r="C380" s="267">
        <v>7.6999999999999999E-2</v>
      </c>
    </row>
    <row r="381" spans="2:4" x14ac:dyDescent="0.2">
      <c r="B381" s="19" t="s">
        <v>108</v>
      </c>
      <c r="C381" s="267">
        <v>0.60699999999999998</v>
      </c>
    </row>
    <row r="382" spans="2:4" x14ac:dyDescent="0.2">
      <c r="B382" s="19" t="s">
        <v>109</v>
      </c>
      <c r="C382" s="267">
        <v>0.316</v>
      </c>
    </row>
  </sheetData>
  <mergeCells count="26">
    <mergeCell ref="B362:D363"/>
    <mergeCell ref="B367:D368"/>
    <mergeCell ref="B337:C338"/>
    <mergeCell ref="B354:D355"/>
    <mergeCell ref="B2:E3"/>
    <mergeCell ref="B18:C20"/>
    <mergeCell ref="B203:C204"/>
    <mergeCell ref="B221:E222"/>
    <mergeCell ref="B127:C127"/>
    <mergeCell ref="B129:C130"/>
    <mergeCell ref="B54:D55"/>
    <mergeCell ref="B46:D47"/>
    <mergeCell ref="B78:E78"/>
    <mergeCell ref="B28:C29"/>
    <mergeCell ref="B100:C101"/>
    <mergeCell ref="B147:C148"/>
    <mergeCell ref="B165:C166"/>
    <mergeCell ref="B186:C186"/>
    <mergeCell ref="B73:E73"/>
    <mergeCell ref="B109:C110"/>
    <mergeCell ref="B94:C95"/>
    <mergeCell ref="B303:C304"/>
    <mergeCell ref="B10:D10"/>
    <mergeCell ref="B228:C229"/>
    <mergeCell ref="B261:C262"/>
    <mergeCell ref="B279:C280"/>
  </mergeCells>
  <pageMargins left="0.7" right="0.7" top="0.75" bottom="0.75" header="0.3" footer="0.3"/>
  <pageSetup paperSize="9" scale="71" orientation="portrait" r:id="rId1"/>
  <headerFooter>
    <oddHeader>&amp;CTabelas Estudo Benchmarking 2024
Recursos Humanos</oddHeader>
  </headerFooter>
  <rowBreaks count="2" manualBreakCount="2">
    <brk id="126" max="9" man="1"/>
    <brk id="18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B1:C88"/>
  <sheetViews>
    <sheetView showGridLines="0" view="pageLayout" zoomScaleNormal="100" zoomScaleSheetLayoutView="100" workbookViewId="0">
      <selection activeCell="C87" sqref="C87"/>
    </sheetView>
  </sheetViews>
  <sheetFormatPr defaultColWidth="9.140625" defaultRowHeight="12.75" x14ac:dyDescent="0.2"/>
  <cols>
    <col min="1" max="1" width="3.42578125" style="29" customWidth="1"/>
    <col min="2" max="2" width="45" style="29" customWidth="1"/>
    <col min="3" max="3" width="16.140625" style="29" customWidth="1"/>
    <col min="4" max="4" width="12.7109375" style="29" customWidth="1"/>
    <col min="5" max="16384" width="9.140625" style="29"/>
  </cols>
  <sheetData>
    <row r="1" spans="2:3" ht="12" customHeight="1" x14ac:dyDescent="0.2"/>
    <row r="2" spans="2:3" s="1" customFormat="1" x14ac:dyDescent="0.2">
      <c r="B2" s="2"/>
    </row>
    <row r="3" spans="2:3" s="1" customFormat="1" ht="23.25" customHeight="1" x14ac:dyDescent="0.2">
      <c r="B3" s="278" t="s">
        <v>304</v>
      </c>
      <c r="C3" s="278"/>
    </row>
    <row r="4" spans="2:3" s="1" customFormat="1" x14ac:dyDescent="0.2">
      <c r="B4" s="289" t="s">
        <v>8</v>
      </c>
      <c r="C4" s="226" t="s">
        <v>133</v>
      </c>
    </row>
    <row r="5" spans="2:3" s="1" customFormat="1" x14ac:dyDescent="0.2">
      <c r="B5" s="13" t="s">
        <v>137</v>
      </c>
      <c r="C5" s="50">
        <v>951</v>
      </c>
    </row>
    <row r="6" spans="2:3" s="1" customFormat="1" x14ac:dyDescent="0.2">
      <c r="B6" s="13" t="s">
        <v>3</v>
      </c>
      <c r="C6" s="50">
        <v>942</v>
      </c>
    </row>
    <row r="7" spans="2:3" s="1" customFormat="1" x14ac:dyDescent="0.2">
      <c r="B7" s="13" t="s">
        <v>1</v>
      </c>
      <c r="C7" s="50">
        <v>937</v>
      </c>
    </row>
    <row r="8" spans="2:3" s="1" customFormat="1" x14ac:dyDescent="0.2">
      <c r="B8" s="13" t="s">
        <v>56</v>
      </c>
      <c r="C8" s="50">
        <v>932</v>
      </c>
    </row>
    <row r="9" spans="2:3" s="1" customFormat="1" x14ac:dyDescent="0.2">
      <c r="B9" s="13" t="s">
        <v>222</v>
      </c>
      <c r="C9" s="50">
        <v>931</v>
      </c>
    </row>
    <row r="10" spans="2:3" s="1" customFormat="1" x14ac:dyDescent="0.2">
      <c r="B10" s="13" t="s">
        <v>138</v>
      </c>
      <c r="C10" s="50">
        <v>928</v>
      </c>
    </row>
    <row r="11" spans="2:3" s="1" customFormat="1" x14ac:dyDescent="0.2">
      <c r="B11" s="13" t="s">
        <v>6</v>
      </c>
      <c r="C11" s="50">
        <v>925</v>
      </c>
    </row>
    <row r="12" spans="2:3" s="1" customFormat="1" x14ac:dyDescent="0.2">
      <c r="B12" s="13" t="s">
        <v>154</v>
      </c>
      <c r="C12" s="50">
        <v>924</v>
      </c>
    </row>
    <row r="13" spans="2:3" s="1" customFormat="1" x14ac:dyDescent="0.2">
      <c r="B13" s="13" t="s">
        <v>190</v>
      </c>
      <c r="C13" s="50">
        <v>923</v>
      </c>
    </row>
    <row r="14" spans="2:3" s="1" customFormat="1" x14ac:dyDescent="0.2">
      <c r="B14" s="13" t="s">
        <v>67</v>
      </c>
      <c r="C14" s="50">
        <v>919</v>
      </c>
    </row>
    <row r="15" spans="2:3" s="1" customFormat="1" x14ac:dyDescent="0.2">
      <c r="B15" s="13" t="s">
        <v>7</v>
      </c>
      <c r="C15" s="50">
        <v>915</v>
      </c>
    </row>
    <row r="16" spans="2:3" s="1" customFormat="1" x14ac:dyDescent="0.2">
      <c r="B16" s="13" t="s">
        <v>4</v>
      </c>
      <c r="C16" s="50">
        <v>872</v>
      </c>
    </row>
    <row r="17" spans="2:3" s="1" customFormat="1" x14ac:dyDescent="0.2">
      <c r="B17" s="285" t="s">
        <v>2</v>
      </c>
      <c r="C17" s="286">
        <v>826</v>
      </c>
    </row>
    <row r="18" spans="2:3" s="1" customFormat="1" x14ac:dyDescent="0.2">
      <c r="B18" s="287" t="s">
        <v>238</v>
      </c>
      <c r="C18" s="288">
        <v>932</v>
      </c>
    </row>
    <row r="19" spans="2:3" s="1" customFormat="1" x14ac:dyDescent="0.2">
      <c r="B19" s="71"/>
      <c r="C19" s="72"/>
    </row>
    <row r="20" spans="2:3" s="1" customFormat="1" x14ac:dyDescent="0.2">
      <c r="B20" s="71"/>
      <c r="C20" s="72"/>
    </row>
    <row r="21" spans="2:3" s="1" customFormat="1" ht="26.25" customHeight="1" x14ac:dyDescent="0.2">
      <c r="B21" s="280" t="s">
        <v>305</v>
      </c>
      <c r="C21" s="280"/>
    </row>
    <row r="22" spans="2:3" s="1" customFormat="1" x14ac:dyDescent="0.2">
      <c r="B22" s="290" t="s">
        <v>85</v>
      </c>
      <c r="C22" s="226" t="s">
        <v>133</v>
      </c>
    </row>
    <row r="23" spans="2:3" s="1" customFormat="1" x14ac:dyDescent="0.2">
      <c r="B23" s="5" t="s">
        <v>56</v>
      </c>
      <c r="C23" s="51">
        <v>1276</v>
      </c>
    </row>
    <row r="24" spans="2:3" s="1" customFormat="1" x14ac:dyDescent="0.2">
      <c r="B24" s="5" t="s">
        <v>154</v>
      </c>
      <c r="C24" s="51">
        <v>1272</v>
      </c>
    </row>
    <row r="25" spans="2:3" s="1" customFormat="1" x14ac:dyDescent="0.2">
      <c r="B25" s="5" t="s">
        <v>137</v>
      </c>
      <c r="C25" s="51">
        <v>1258</v>
      </c>
    </row>
    <row r="26" spans="2:3" s="1" customFormat="1" x14ac:dyDescent="0.2">
      <c r="B26" s="6" t="s">
        <v>1</v>
      </c>
      <c r="C26" s="52">
        <v>1233</v>
      </c>
    </row>
    <row r="27" spans="2:3" s="1" customFormat="1" x14ac:dyDescent="0.2">
      <c r="B27" s="6" t="s">
        <v>3</v>
      </c>
      <c r="C27" s="52">
        <v>1215</v>
      </c>
    </row>
    <row r="28" spans="2:3" s="1" customFormat="1" x14ac:dyDescent="0.2">
      <c r="B28" s="6" t="s">
        <v>7</v>
      </c>
      <c r="C28" s="52">
        <v>1213</v>
      </c>
    </row>
    <row r="29" spans="2:3" s="1" customFormat="1" x14ac:dyDescent="0.2">
      <c r="B29" s="6" t="s">
        <v>6</v>
      </c>
      <c r="C29" s="52">
        <v>1194</v>
      </c>
    </row>
    <row r="30" spans="2:3" s="1" customFormat="1" x14ac:dyDescent="0.2">
      <c r="B30" s="6" t="s">
        <v>2</v>
      </c>
      <c r="C30" s="52">
        <v>1178</v>
      </c>
    </row>
    <row r="31" spans="2:3" s="1" customFormat="1" x14ac:dyDescent="0.2">
      <c r="B31" s="6" t="s">
        <v>138</v>
      </c>
      <c r="C31" s="52">
        <v>1163</v>
      </c>
    </row>
    <row r="32" spans="2:3" s="1" customFormat="1" x14ac:dyDescent="0.2">
      <c r="B32" s="6" t="s">
        <v>190</v>
      </c>
      <c r="C32" s="52">
        <v>1161</v>
      </c>
    </row>
    <row r="33" spans="2:3" s="1" customFormat="1" x14ac:dyDescent="0.2">
      <c r="B33" s="6" t="s">
        <v>222</v>
      </c>
      <c r="C33" s="52">
        <v>1153</v>
      </c>
    </row>
    <row r="34" spans="2:3" s="1" customFormat="1" x14ac:dyDescent="0.2">
      <c r="B34" s="6" t="s">
        <v>4</v>
      </c>
      <c r="C34" s="52">
        <v>1141</v>
      </c>
    </row>
    <row r="35" spans="2:3" s="1" customFormat="1" x14ac:dyDescent="0.2">
      <c r="B35" s="291" t="s">
        <v>67</v>
      </c>
      <c r="C35" s="292">
        <v>1139</v>
      </c>
    </row>
    <row r="36" spans="2:3" s="1" customFormat="1" x14ac:dyDescent="0.2">
      <c r="B36" s="287" t="s">
        <v>238</v>
      </c>
      <c r="C36" s="288">
        <v>1230</v>
      </c>
    </row>
    <row r="37" spans="2:3" s="1" customFormat="1" x14ac:dyDescent="0.2">
      <c r="B37" s="71"/>
      <c r="C37" s="72"/>
    </row>
    <row r="38" spans="2:3" s="1" customFormat="1" x14ac:dyDescent="0.2">
      <c r="B38" s="71"/>
      <c r="C38" s="72"/>
    </row>
    <row r="39" spans="2:3" s="1" customFormat="1" ht="26.25" customHeight="1" x14ac:dyDescent="0.2">
      <c r="B39" s="280" t="s">
        <v>306</v>
      </c>
      <c r="C39" s="280"/>
    </row>
    <row r="40" spans="2:3" s="1" customFormat="1" x14ac:dyDescent="0.2">
      <c r="B40" s="290" t="s">
        <v>85</v>
      </c>
      <c r="C40" s="226" t="s">
        <v>133</v>
      </c>
    </row>
    <row r="41" spans="2:3" s="1" customFormat="1" x14ac:dyDescent="0.2">
      <c r="B41" s="5" t="s">
        <v>56</v>
      </c>
      <c r="C41" s="293">
        <v>7.91</v>
      </c>
    </row>
    <row r="42" spans="2:3" s="1" customFormat="1" x14ac:dyDescent="0.2">
      <c r="B42" s="5" t="s">
        <v>1</v>
      </c>
      <c r="C42" s="293">
        <v>7.48</v>
      </c>
    </row>
    <row r="43" spans="2:3" s="1" customFormat="1" x14ac:dyDescent="0.2">
      <c r="B43" s="5" t="s">
        <v>137</v>
      </c>
      <c r="C43" s="293">
        <v>7.45</v>
      </c>
    </row>
    <row r="44" spans="2:3" s="1" customFormat="1" x14ac:dyDescent="0.2">
      <c r="B44" s="6" t="s">
        <v>6</v>
      </c>
      <c r="C44" s="294">
        <v>7.31</v>
      </c>
    </row>
    <row r="45" spans="2:3" s="1" customFormat="1" x14ac:dyDescent="0.2">
      <c r="B45" s="6" t="s">
        <v>7</v>
      </c>
      <c r="C45" s="294">
        <v>7.1</v>
      </c>
    </row>
    <row r="46" spans="2:3" s="1" customFormat="1" x14ac:dyDescent="0.2">
      <c r="B46" s="6" t="s">
        <v>154</v>
      </c>
      <c r="C46" s="294">
        <v>7.09</v>
      </c>
    </row>
    <row r="47" spans="2:3" s="1" customFormat="1" x14ac:dyDescent="0.2">
      <c r="B47" s="6" t="s">
        <v>3</v>
      </c>
      <c r="C47" s="294">
        <v>7</v>
      </c>
    </row>
    <row r="48" spans="2:3" s="1" customFormat="1" x14ac:dyDescent="0.2">
      <c r="B48" s="6" t="s">
        <v>67</v>
      </c>
      <c r="C48" s="294">
        <v>6.92</v>
      </c>
    </row>
    <row r="49" spans="2:3" s="1" customFormat="1" x14ac:dyDescent="0.2">
      <c r="B49" s="6" t="s">
        <v>222</v>
      </c>
      <c r="C49" s="294">
        <v>6.86</v>
      </c>
    </row>
    <row r="50" spans="2:3" s="1" customFormat="1" x14ac:dyDescent="0.2">
      <c r="B50" s="6" t="s">
        <v>4</v>
      </c>
      <c r="C50" s="294">
        <v>6.74</v>
      </c>
    </row>
    <row r="51" spans="2:3" s="1" customFormat="1" x14ac:dyDescent="0.2">
      <c r="B51" s="6" t="s">
        <v>190</v>
      </c>
      <c r="C51" s="294">
        <v>6.38</v>
      </c>
    </row>
    <row r="52" spans="2:3" s="1" customFormat="1" x14ac:dyDescent="0.2">
      <c r="B52" s="287" t="s">
        <v>238</v>
      </c>
      <c r="C52" s="295">
        <v>7.31</v>
      </c>
    </row>
    <row r="53" spans="2:3" s="1" customFormat="1" x14ac:dyDescent="0.2">
      <c r="B53" s="71"/>
      <c r="C53" s="72"/>
    </row>
    <row r="54" spans="2:3" s="1" customFormat="1" x14ac:dyDescent="0.2">
      <c r="B54" s="71"/>
      <c r="C54" s="72"/>
    </row>
    <row r="55" spans="2:3" s="1" customFormat="1" x14ac:dyDescent="0.2">
      <c r="B55" s="71"/>
      <c r="C55" s="72"/>
    </row>
    <row r="56" spans="2:3" s="1" customFormat="1" x14ac:dyDescent="0.2">
      <c r="B56" s="71"/>
      <c r="C56" s="72"/>
    </row>
    <row r="57" spans="2:3" s="1" customFormat="1" x14ac:dyDescent="0.2">
      <c r="B57" s="71"/>
      <c r="C57" s="72"/>
    </row>
    <row r="58" spans="2:3" s="1" customFormat="1" ht="31.5" customHeight="1" x14ac:dyDescent="0.2">
      <c r="B58" s="280" t="s">
        <v>307</v>
      </c>
      <c r="C58" s="280"/>
    </row>
    <row r="59" spans="2:3" s="1" customFormat="1" x14ac:dyDescent="0.2">
      <c r="B59" s="296" t="s">
        <v>8</v>
      </c>
      <c r="C59" s="234" t="s">
        <v>134</v>
      </c>
    </row>
    <row r="60" spans="2:3" s="1" customFormat="1" x14ac:dyDescent="0.2">
      <c r="B60" s="5" t="s">
        <v>137</v>
      </c>
      <c r="C60" s="297">
        <v>0.21199999999999999</v>
      </c>
    </row>
    <row r="61" spans="2:3" s="1" customFormat="1" x14ac:dyDescent="0.2">
      <c r="B61" s="5" t="s">
        <v>7</v>
      </c>
      <c r="C61" s="297">
        <v>0.21</v>
      </c>
    </row>
    <row r="62" spans="2:3" s="1" customFormat="1" x14ac:dyDescent="0.2">
      <c r="B62" s="6" t="s">
        <v>67</v>
      </c>
      <c r="C62" s="60">
        <v>0.21</v>
      </c>
    </row>
    <row r="63" spans="2:3" s="1" customFormat="1" x14ac:dyDescent="0.2">
      <c r="B63" s="6" t="s">
        <v>4</v>
      </c>
      <c r="C63" s="60">
        <v>0.19400000000000001</v>
      </c>
    </row>
    <row r="64" spans="2:3" s="1" customFormat="1" x14ac:dyDescent="0.2">
      <c r="B64" s="6" t="s">
        <v>190</v>
      </c>
      <c r="C64" s="60">
        <v>0.187</v>
      </c>
    </row>
    <row r="65" spans="2:3" s="1" customFormat="1" x14ac:dyDescent="0.2">
      <c r="B65" s="6" t="s">
        <v>6</v>
      </c>
      <c r="C65" s="60">
        <v>0.17499999999999999</v>
      </c>
    </row>
    <row r="66" spans="2:3" s="1" customFormat="1" x14ac:dyDescent="0.2">
      <c r="B66" s="6" t="s">
        <v>154</v>
      </c>
      <c r="C66" s="60">
        <v>0.17299999999999999</v>
      </c>
    </row>
    <row r="67" spans="2:3" s="1" customFormat="1" x14ac:dyDescent="0.2">
      <c r="B67" s="6" t="s">
        <v>1</v>
      </c>
      <c r="C67" s="60">
        <v>0.16800000000000001</v>
      </c>
    </row>
    <row r="68" spans="2:3" s="1" customFormat="1" x14ac:dyDescent="0.2">
      <c r="B68" s="6" t="s">
        <v>3</v>
      </c>
      <c r="C68" s="60">
        <v>0.156</v>
      </c>
    </row>
    <row r="69" spans="2:3" s="1" customFormat="1" x14ac:dyDescent="0.2">
      <c r="B69" s="6" t="s">
        <v>222</v>
      </c>
      <c r="C69" s="60">
        <v>0.154</v>
      </c>
    </row>
    <row r="70" spans="2:3" s="1" customFormat="1" x14ac:dyDescent="0.2">
      <c r="B70" s="291" t="s">
        <v>56</v>
      </c>
      <c r="C70" s="298">
        <v>0.13900000000000001</v>
      </c>
    </row>
    <row r="71" spans="2:3" s="1" customFormat="1" x14ac:dyDescent="0.2">
      <c r="B71" s="287" t="s">
        <v>238</v>
      </c>
      <c r="C71" s="299">
        <v>0.2</v>
      </c>
    </row>
    <row r="72" spans="2:3" s="1" customFormat="1" x14ac:dyDescent="0.2">
      <c r="B72" s="71"/>
      <c r="C72" s="72"/>
    </row>
    <row r="73" spans="2:3" s="1" customFormat="1" x14ac:dyDescent="0.2">
      <c r="B73" s="71"/>
      <c r="C73" s="72"/>
    </row>
    <row r="74" spans="2:3" s="1" customFormat="1" ht="30" customHeight="1" x14ac:dyDescent="0.2">
      <c r="B74" s="280" t="s">
        <v>308</v>
      </c>
      <c r="C74" s="280"/>
    </row>
    <row r="75" spans="2:3" s="1" customFormat="1" x14ac:dyDescent="0.2">
      <c r="B75" s="296" t="s">
        <v>8</v>
      </c>
      <c r="C75" s="234" t="s">
        <v>134</v>
      </c>
    </row>
    <row r="76" spans="2:3" s="1" customFormat="1" x14ac:dyDescent="0.2">
      <c r="B76" s="5" t="s">
        <v>137</v>
      </c>
      <c r="C76" s="297">
        <v>0.27500000000000002</v>
      </c>
    </row>
    <row r="77" spans="2:3" s="1" customFormat="1" x14ac:dyDescent="0.2">
      <c r="B77" s="5" t="s">
        <v>67</v>
      </c>
      <c r="C77" s="297">
        <v>0.25700000000000001</v>
      </c>
    </row>
    <row r="78" spans="2:3" s="1" customFormat="1" x14ac:dyDescent="0.2">
      <c r="B78" s="6" t="s">
        <v>7</v>
      </c>
      <c r="C78" s="60">
        <v>0.25</v>
      </c>
    </row>
    <row r="79" spans="2:3" s="1" customFormat="1" x14ac:dyDescent="0.2">
      <c r="B79" s="6" t="s">
        <v>4</v>
      </c>
      <c r="C79" s="60">
        <v>0.24299999999999999</v>
      </c>
    </row>
    <row r="80" spans="2:3" s="1" customFormat="1" x14ac:dyDescent="0.2">
      <c r="B80" s="6" t="s">
        <v>190</v>
      </c>
      <c r="C80" s="60">
        <v>0.24</v>
      </c>
    </row>
    <row r="81" spans="2:3" s="1" customFormat="1" x14ac:dyDescent="0.2">
      <c r="B81" s="6" t="s">
        <v>6</v>
      </c>
      <c r="C81" s="60">
        <v>0.219</v>
      </c>
    </row>
    <row r="82" spans="2:3" s="1" customFormat="1" x14ac:dyDescent="0.2">
      <c r="B82" s="6" t="s">
        <v>1</v>
      </c>
      <c r="C82" s="60">
        <v>0.215</v>
      </c>
    </row>
    <row r="83" spans="2:3" s="1" customFormat="1" x14ac:dyDescent="0.2">
      <c r="B83" s="6" t="s">
        <v>56</v>
      </c>
      <c r="C83" s="60">
        <v>0.214</v>
      </c>
    </row>
    <row r="84" spans="2:3" s="1" customFormat="1" x14ac:dyDescent="0.2">
      <c r="B84" s="6" t="s">
        <v>154</v>
      </c>
      <c r="C84" s="60">
        <v>0.20699999999999999</v>
      </c>
    </row>
    <row r="85" spans="2:3" s="1" customFormat="1" x14ac:dyDescent="0.2">
      <c r="B85" s="6" t="s">
        <v>3</v>
      </c>
      <c r="C85" s="60">
        <v>0.20599999999999999</v>
      </c>
    </row>
    <row r="86" spans="2:3" s="1" customFormat="1" x14ac:dyDescent="0.2">
      <c r="B86" s="291" t="s">
        <v>222</v>
      </c>
      <c r="C86" s="298">
        <v>0.20200000000000001</v>
      </c>
    </row>
    <row r="87" spans="2:3" s="1" customFormat="1" x14ac:dyDescent="0.2">
      <c r="B87" s="287" t="s">
        <v>238</v>
      </c>
      <c r="C87" s="299">
        <v>0.24</v>
      </c>
    </row>
    <row r="88" spans="2:3" s="1" customFormat="1" x14ac:dyDescent="0.2">
      <c r="B88" s="2"/>
    </row>
  </sheetData>
  <mergeCells count="5">
    <mergeCell ref="B74:C74"/>
    <mergeCell ref="B3:C3"/>
    <mergeCell ref="B21:C21"/>
    <mergeCell ref="B58:C58"/>
    <mergeCell ref="B39:C39"/>
  </mergeCells>
  <pageMargins left="0.7" right="0.7" top="0.75" bottom="0.75" header="0.3" footer="0.3"/>
  <pageSetup paperSize="9" orientation="portrait" r:id="rId1"/>
  <headerFooter>
    <oddHeader>&amp;CTabelas Estudo Benchmarking 2024
Políticas e Benefícios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B3:M52"/>
  <sheetViews>
    <sheetView showGridLines="0" view="pageLayout" zoomScaleNormal="121" zoomScaleSheetLayoutView="100" workbookViewId="0">
      <selection activeCell="C55" sqref="C55"/>
    </sheetView>
  </sheetViews>
  <sheetFormatPr defaultColWidth="9.140625" defaultRowHeight="12.75" x14ac:dyDescent="0.2"/>
  <cols>
    <col min="1" max="1" width="3.7109375" style="29" customWidth="1"/>
    <col min="2" max="2" width="37.42578125" style="29" customWidth="1"/>
    <col min="3" max="3" width="13.28515625" style="29" customWidth="1"/>
    <col min="4" max="5" width="9.140625" style="29"/>
    <col min="6" max="6" width="8.85546875" style="29" customWidth="1"/>
    <col min="7" max="16384" width="9.140625" style="29"/>
  </cols>
  <sheetData>
    <row r="3" spans="2:6" s="1" customFormat="1" ht="15.75" customHeight="1" x14ac:dyDescent="0.2">
      <c r="B3" s="282" t="s">
        <v>309</v>
      </c>
      <c r="C3" s="282"/>
      <c r="D3" s="282"/>
      <c r="E3" s="282"/>
      <c r="F3" s="282"/>
    </row>
    <row r="4" spans="2:6" s="1" customFormat="1" x14ac:dyDescent="0.2">
      <c r="B4" s="303" t="s">
        <v>204</v>
      </c>
      <c r="C4" s="304">
        <v>2023</v>
      </c>
      <c r="D4" s="92"/>
      <c r="E4" s="92"/>
    </row>
    <row r="5" spans="2:6" s="1" customFormat="1" x14ac:dyDescent="0.2">
      <c r="B5" s="6" t="s">
        <v>74</v>
      </c>
      <c r="C5" s="232">
        <v>0.73699999999999999</v>
      </c>
      <c r="D5" s="92"/>
      <c r="E5" s="92"/>
    </row>
    <row r="6" spans="2:6" s="1" customFormat="1" x14ac:dyDescent="0.2">
      <c r="B6" s="6" t="s">
        <v>73</v>
      </c>
      <c r="C6" s="232">
        <v>2.5999999999999999E-2</v>
      </c>
      <c r="D6" s="11"/>
      <c r="E6" s="11"/>
    </row>
    <row r="7" spans="2:6" s="1" customFormat="1" x14ac:dyDescent="0.2">
      <c r="B7" s="6" t="s">
        <v>34</v>
      </c>
      <c r="C7" s="232">
        <v>0</v>
      </c>
      <c r="D7" s="11"/>
      <c r="E7" s="11"/>
    </row>
    <row r="8" spans="2:6" s="1" customFormat="1" x14ac:dyDescent="0.2">
      <c r="B8" s="6" t="s">
        <v>18</v>
      </c>
      <c r="C8" s="232">
        <v>0.23699999999999999</v>
      </c>
      <c r="D8" s="11"/>
      <c r="E8" s="11"/>
    </row>
    <row r="9" spans="2:6" s="1" customFormat="1" x14ac:dyDescent="0.2">
      <c r="B9" s="7"/>
      <c r="C9" s="7"/>
    </row>
    <row r="10" spans="2:6" s="1" customFormat="1" ht="33.75" customHeight="1" x14ac:dyDescent="0.2">
      <c r="B10" s="279" t="s">
        <v>310</v>
      </c>
      <c r="C10" s="279"/>
      <c r="D10" s="279"/>
      <c r="E10" s="279"/>
      <c r="F10" s="22"/>
    </row>
    <row r="11" spans="2:6" s="1" customFormat="1" ht="25.5" customHeight="1" x14ac:dyDescent="0.2">
      <c r="B11" s="303" t="s">
        <v>87</v>
      </c>
      <c r="C11" s="304">
        <v>2023</v>
      </c>
      <c r="D11" s="92"/>
      <c r="E11" s="92"/>
    </row>
    <row r="12" spans="2:6" s="1" customFormat="1" x14ac:dyDescent="0.2">
      <c r="B12" s="6" t="s">
        <v>209</v>
      </c>
      <c r="C12" s="305">
        <v>0.32</v>
      </c>
      <c r="D12" s="11"/>
      <c r="E12" s="11"/>
    </row>
    <row r="13" spans="2:6" s="1" customFormat="1" x14ac:dyDescent="0.2">
      <c r="B13" s="6" t="s">
        <v>175</v>
      </c>
      <c r="C13" s="305">
        <v>0.4</v>
      </c>
      <c r="D13" s="11"/>
      <c r="E13" s="11"/>
    </row>
    <row r="14" spans="2:6" s="1" customFormat="1" x14ac:dyDescent="0.2">
      <c r="B14" s="6" t="s">
        <v>45</v>
      </c>
      <c r="C14" s="305">
        <v>0.4</v>
      </c>
      <c r="D14" s="11"/>
      <c r="E14" s="11"/>
    </row>
    <row r="15" spans="2:6" s="1" customFormat="1" x14ac:dyDescent="0.2">
      <c r="B15" s="6" t="s">
        <v>208</v>
      </c>
      <c r="C15" s="305">
        <v>0.44</v>
      </c>
      <c r="D15" s="11"/>
      <c r="E15" s="11"/>
    </row>
    <row r="16" spans="2:6" s="1" customFormat="1" x14ac:dyDescent="0.2">
      <c r="B16" s="6" t="s">
        <v>210</v>
      </c>
      <c r="C16" s="305">
        <v>0.6</v>
      </c>
      <c r="D16" s="11"/>
      <c r="E16" s="11"/>
    </row>
    <row r="17" spans="2:6" s="1" customFormat="1" x14ac:dyDescent="0.2">
      <c r="B17" s="6" t="s">
        <v>48</v>
      </c>
      <c r="C17" s="305">
        <v>0.64</v>
      </c>
      <c r="D17" s="11"/>
      <c r="E17" s="11"/>
    </row>
    <row r="18" spans="2:6" s="1" customFormat="1" x14ac:dyDescent="0.2">
      <c r="C18" s="7"/>
    </row>
    <row r="19" spans="2:6" s="1" customFormat="1" ht="13.5" customHeight="1" x14ac:dyDescent="0.2">
      <c r="B19" s="279" t="s">
        <v>311</v>
      </c>
      <c r="C19" s="279"/>
      <c r="D19" s="279"/>
      <c r="E19" s="279"/>
      <c r="F19" s="22"/>
    </row>
    <row r="20" spans="2:6" s="1" customFormat="1" ht="25.5" customHeight="1" x14ac:dyDescent="0.2">
      <c r="B20" s="303" t="s">
        <v>35</v>
      </c>
      <c r="C20" s="304">
        <v>2023</v>
      </c>
      <c r="D20" s="92"/>
      <c r="E20" s="92"/>
    </row>
    <row r="21" spans="2:6" s="1" customFormat="1" x14ac:dyDescent="0.2">
      <c r="B21" s="6" t="s">
        <v>5</v>
      </c>
      <c r="C21" s="305">
        <v>0.04</v>
      </c>
      <c r="D21" s="92"/>
      <c r="E21" s="92"/>
    </row>
    <row r="22" spans="2:6" s="1" customFormat="1" x14ac:dyDescent="0.2">
      <c r="B22" s="6" t="s">
        <v>19</v>
      </c>
      <c r="C22" s="305">
        <v>0.36</v>
      </c>
      <c r="D22" s="70"/>
      <c r="E22" s="92"/>
    </row>
    <row r="23" spans="2:6" s="1" customFormat="1" x14ac:dyDescent="0.2">
      <c r="B23" s="6" t="s">
        <v>21</v>
      </c>
      <c r="C23" s="305">
        <v>0.52</v>
      </c>
      <c r="D23" s="92"/>
      <c r="E23" s="92"/>
    </row>
    <row r="24" spans="2:6" s="1" customFormat="1" x14ac:dyDescent="0.2">
      <c r="B24" s="6" t="s">
        <v>75</v>
      </c>
      <c r="C24" s="305">
        <v>0.6</v>
      </c>
      <c r="D24" s="92"/>
      <c r="E24" s="92"/>
    </row>
    <row r="25" spans="2:6" s="1" customFormat="1" x14ac:dyDescent="0.2">
      <c r="B25" s="6" t="s">
        <v>20</v>
      </c>
      <c r="C25" s="305">
        <v>0.64</v>
      </c>
      <c r="D25" s="92"/>
      <c r="E25" s="92"/>
    </row>
    <row r="26" spans="2:6" s="1" customFormat="1" x14ac:dyDescent="0.2">
      <c r="B26" s="6" t="s">
        <v>211</v>
      </c>
      <c r="C26" s="305">
        <v>0.68</v>
      </c>
      <c r="D26" s="92"/>
      <c r="E26" s="92"/>
    </row>
    <row r="27" spans="2:6" s="1" customFormat="1" x14ac:dyDescent="0.2">
      <c r="B27" s="6" t="s">
        <v>22</v>
      </c>
      <c r="C27" s="305">
        <v>0.84</v>
      </c>
      <c r="D27" s="92"/>
      <c r="E27" s="92"/>
    </row>
    <row r="28" spans="2:6" s="1" customFormat="1" x14ac:dyDescent="0.2">
      <c r="B28" s="6" t="s">
        <v>140</v>
      </c>
      <c r="C28" s="305">
        <v>0.96</v>
      </c>
      <c r="D28" s="92"/>
      <c r="E28" s="92"/>
    </row>
    <row r="29" spans="2:6" s="1" customFormat="1" x14ac:dyDescent="0.2">
      <c r="C29" s="70"/>
      <c r="D29" s="11"/>
      <c r="E29" s="11"/>
    </row>
    <row r="30" spans="2:6" s="1" customFormat="1" ht="15.75" customHeight="1" x14ac:dyDescent="0.2">
      <c r="B30" s="283" t="s">
        <v>312</v>
      </c>
      <c r="C30" s="283"/>
      <c r="D30" s="283"/>
      <c r="E30" s="283"/>
    </row>
    <row r="31" spans="2:6" s="1" customFormat="1" x14ac:dyDescent="0.2">
      <c r="B31" s="301" t="s">
        <v>29</v>
      </c>
      <c r="C31" s="302">
        <v>2023</v>
      </c>
      <c r="D31" s="92"/>
      <c r="E31" s="92"/>
    </row>
    <row r="32" spans="2:6" s="1" customFormat="1" ht="12.75" customHeight="1" x14ac:dyDescent="0.2">
      <c r="B32" s="5" t="s">
        <v>141</v>
      </c>
      <c r="C32" s="43">
        <v>0</v>
      </c>
      <c r="D32" s="3"/>
      <c r="E32" s="3"/>
    </row>
    <row r="33" spans="2:13" s="1" customFormat="1" ht="12.75" customHeight="1" x14ac:dyDescent="0.2">
      <c r="B33" s="6" t="s">
        <v>77</v>
      </c>
      <c r="C33" s="39">
        <v>0.21</v>
      </c>
      <c r="D33" s="3"/>
      <c r="E33" s="3"/>
      <c r="M33" s="1" t="s">
        <v>63</v>
      </c>
    </row>
    <row r="34" spans="2:13" s="1" customFormat="1" ht="12.75" customHeight="1" x14ac:dyDescent="0.2">
      <c r="B34" s="6" t="s">
        <v>78</v>
      </c>
      <c r="C34" s="39">
        <v>0.21</v>
      </c>
      <c r="D34" s="3"/>
      <c r="E34" s="3"/>
    </row>
    <row r="35" spans="2:13" s="1" customFormat="1" ht="12.75" customHeight="1" x14ac:dyDescent="0.2">
      <c r="B35" s="6" t="s">
        <v>207</v>
      </c>
      <c r="C35" s="39">
        <v>0.25</v>
      </c>
      <c r="D35" s="3"/>
      <c r="E35" s="3"/>
    </row>
    <row r="36" spans="2:13" s="1" customFormat="1" ht="12.75" customHeight="1" x14ac:dyDescent="0.2">
      <c r="B36" s="6" t="s">
        <v>79</v>
      </c>
      <c r="C36" s="39">
        <v>0.28999999999999998</v>
      </c>
      <c r="D36" s="3"/>
      <c r="E36" s="3"/>
    </row>
    <row r="37" spans="2:13" s="1" customFormat="1" ht="12.75" customHeight="1" x14ac:dyDescent="0.2">
      <c r="B37" s="6" t="s">
        <v>5</v>
      </c>
      <c r="C37" s="39">
        <v>0.3</v>
      </c>
      <c r="D37" s="3"/>
      <c r="E37" s="3"/>
    </row>
    <row r="38" spans="2:13" s="1" customFormat="1" ht="12.75" customHeight="1" x14ac:dyDescent="0.2">
      <c r="B38" s="6" t="s">
        <v>36</v>
      </c>
      <c r="C38" s="39">
        <v>0.5</v>
      </c>
      <c r="D38" s="3"/>
      <c r="E38" s="3"/>
    </row>
    <row r="39" spans="2:13" s="1" customFormat="1" ht="12.75" customHeight="1" x14ac:dyDescent="0.2">
      <c r="B39" s="6" t="s">
        <v>76</v>
      </c>
      <c r="C39" s="39">
        <v>0.63</v>
      </c>
      <c r="D39" s="3"/>
      <c r="E39" s="3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</sheetData>
  <mergeCells count="4">
    <mergeCell ref="B3:F3"/>
    <mergeCell ref="B10:E10"/>
    <mergeCell ref="B19:E19"/>
    <mergeCell ref="B30:E30"/>
  </mergeCells>
  <pageMargins left="0.7" right="0.7" top="0.75" bottom="0.75" header="0.3" footer="0.3"/>
  <pageSetup paperSize="9" orientation="portrait" r:id="rId1"/>
  <headerFooter>
    <oddHeader>&amp;CTabelas Estudo Benchmarking 2024
Recurso ao Outsourcing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B1:F188"/>
  <sheetViews>
    <sheetView showGridLines="0" view="pageLayout" zoomScale="130" zoomScaleNormal="115" zoomScaleSheetLayoutView="95" zoomScalePageLayoutView="130" workbookViewId="0">
      <selection activeCell="C175" sqref="C175"/>
    </sheetView>
  </sheetViews>
  <sheetFormatPr defaultColWidth="9.140625" defaultRowHeight="12.75" x14ac:dyDescent="0.2"/>
  <cols>
    <col min="1" max="1" width="3.28515625" style="29" customWidth="1"/>
    <col min="2" max="2" width="60" style="29" bestFit="1" customWidth="1"/>
    <col min="3" max="4" width="9.28515625" style="29" customWidth="1"/>
    <col min="5" max="5" width="9.85546875" style="29" customWidth="1"/>
    <col min="6" max="6" width="7.42578125" style="29" customWidth="1"/>
    <col min="7" max="16384" width="9.140625" style="29"/>
  </cols>
  <sheetData>
    <row r="1" spans="2:5" s="1" customFormat="1" x14ac:dyDescent="0.2">
      <c r="B1" s="1" t="s">
        <v>189</v>
      </c>
      <c r="C1" s="24"/>
    </row>
    <row r="2" spans="2:5" s="1" customFormat="1" ht="25.5" x14ac:dyDescent="0.2">
      <c r="B2" s="24" t="s">
        <v>313</v>
      </c>
      <c r="C2" s="24"/>
    </row>
    <row r="3" spans="2:5" s="21" customFormat="1" x14ac:dyDescent="0.25">
      <c r="B3" s="306" t="s">
        <v>43</v>
      </c>
      <c r="C3" s="307">
        <v>2023</v>
      </c>
      <c r="D3" s="307">
        <v>2022</v>
      </c>
      <c r="E3" s="307">
        <v>2021</v>
      </c>
    </row>
    <row r="4" spans="2:5" s="1" customFormat="1" x14ac:dyDescent="0.2">
      <c r="B4" s="40" t="s">
        <v>5</v>
      </c>
      <c r="C4" s="63">
        <v>0.11</v>
      </c>
      <c r="D4" s="63">
        <v>0.09</v>
      </c>
      <c r="E4" s="63">
        <v>0.06</v>
      </c>
    </row>
    <row r="5" spans="2:5" s="1" customFormat="1" x14ac:dyDescent="0.2">
      <c r="B5" s="40" t="s">
        <v>32</v>
      </c>
      <c r="C5" s="63">
        <v>0.13</v>
      </c>
      <c r="D5" s="63">
        <v>0.09</v>
      </c>
      <c r="E5" s="63">
        <v>0.16</v>
      </c>
    </row>
    <row r="6" spans="2:5" s="1" customFormat="1" x14ac:dyDescent="0.2">
      <c r="B6" s="40" t="s">
        <v>148</v>
      </c>
      <c r="C6" s="63">
        <v>0.13</v>
      </c>
      <c r="D6" s="63">
        <v>0.14000000000000001</v>
      </c>
      <c r="E6" s="63">
        <v>0.13</v>
      </c>
    </row>
    <row r="7" spans="2:5" s="1" customFormat="1" x14ac:dyDescent="0.2">
      <c r="B7" s="40" t="s">
        <v>168</v>
      </c>
      <c r="C7" s="63">
        <v>0.25</v>
      </c>
      <c r="D7" s="63">
        <v>0.21</v>
      </c>
      <c r="E7" s="63">
        <v>0.22</v>
      </c>
    </row>
    <row r="8" spans="2:5" s="1" customFormat="1" x14ac:dyDescent="0.2">
      <c r="B8" s="40" t="s">
        <v>80</v>
      </c>
      <c r="C8" s="63">
        <v>0.48</v>
      </c>
      <c r="D8" s="63">
        <v>0.35</v>
      </c>
      <c r="E8" s="63">
        <v>0.4</v>
      </c>
    </row>
    <row r="9" spans="2:5" s="1" customFormat="1" x14ac:dyDescent="0.2">
      <c r="B9" s="40" t="s">
        <v>42</v>
      </c>
      <c r="C9" s="63">
        <v>0.54</v>
      </c>
      <c r="D9" s="63">
        <v>0.42</v>
      </c>
      <c r="E9" s="63">
        <v>0.46</v>
      </c>
    </row>
    <row r="10" spans="2:5" s="1" customFormat="1" x14ac:dyDescent="0.2">
      <c r="B10" s="40" t="s">
        <v>212</v>
      </c>
      <c r="C10" s="63">
        <v>0.63</v>
      </c>
      <c r="D10" s="63">
        <v>0.51</v>
      </c>
      <c r="E10" s="63"/>
    </row>
    <row r="11" spans="2:5" s="1" customFormat="1" ht="15" customHeight="1" x14ac:dyDescent="0.2">
      <c r="B11" s="40" t="s">
        <v>213</v>
      </c>
      <c r="C11" s="63">
        <v>0.66</v>
      </c>
      <c r="D11" s="63">
        <v>0.57999999999999996</v>
      </c>
      <c r="E11" s="63">
        <v>0.56000000000000005</v>
      </c>
    </row>
    <row r="12" spans="2:5" s="1" customFormat="1" ht="15" customHeight="1" x14ac:dyDescent="0.2">
      <c r="B12" s="40" t="s">
        <v>33</v>
      </c>
      <c r="C12" s="63">
        <v>0.71</v>
      </c>
      <c r="D12" s="63">
        <v>0.62</v>
      </c>
      <c r="E12" s="63">
        <v>0.68</v>
      </c>
    </row>
    <row r="13" spans="2:5" s="1" customFormat="1" ht="15" customHeight="1" x14ac:dyDescent="0.2">
      <c r="B13" s="40" t="s">
        <v>314</v>
      </c>
      <c r="C13" s="63">
        <v>0.71</v>
      </c>
      <c r="D13" s="63">
        <v>0.74</v>
      </c>
      <c r="E13" s="63">
        <v>0.74</v>
      </c>
    </row>
    <row r="14" spans="2:5" s="1" customFormat="1" ht="15" customHeight="1" x14ac:dyDescent="0.2">
      <c r="B14" s="40" t="s">
        <v>17</v>
      </c>
      <c r="C14" s="63">
        <v>0.73</v>
      </c>
      <c r="D14" s="63">
        <v>0.66</v>
      </c>
      <c r="E14" s="63">
        <v>0.72</v>
      </c>
    </row>
    <row r="15" spans="2:5" s="1" customFormat="1" ht="15" customHeight="1" x14ac:dyDescent="0.2">
      <c r="B15" s="40" t="s">
        <v>169</v>
      </c>
      <c r="C15" s="63">
        <v>0.8</v>
      </c>
      <c r="D15" s="63">
        <v>0.72</v>
      </c>
      <c r="E15" s="63">
        <v>0.75</v>
      </c>
    </row>
    <row r="16" spans="2:5" s="1" customFormat="1" x14ac:dyDescent="0.2"/>
    <row r="17" spans="2:5" s="1" customFormat="1" ht="25.5" customHeight="1" x14ac:dyDescent="0.2">
      <c r="B17" s="56" t="s">
        <v>315</v>
      </c>
      <c r="C17" s="24"/>
      <c r="D17" s="24"/>
      <c r="E17" s="24"/>
    </row>
    <row r="18" spans="2:5" s="1" customFormat="1" x14ac:dyDescent="0.2">
      <c r="B18" s="306" t="s">
        <v>43</v>
      </c>
      <c r="C18" s="307">
        <v>2023</v>
      </c>
      <c r="D18" s="307">
        <v>2022</v>
      </c>
      <c r="E18" s="61"/>
    </row>
    <row r="19" spans="2:5" s="1" customFormat="1" x14ac:dyDescent="0.2">
      <c r="B19" s="40" t="s">
        <v>5</v>
      </c>
      <c r="C19" s="63">
        <v>0.05</v>
      </c>
      <c r="D19" s="63">
        <v>0.08</v>
      </c>
      <c r="E19" s="62"/>
    </row>
    <row r="20" spans="2:5" s="1" customFormat="1" x14ac:dyDescent="0.2">
      <c r="B20" s="40" t="s">
        <v>32</v>
      </c>
      <c r="C20" s="63">
        <v>0.09</v>
      </c>
      <c r="D20" s="63">
        <v>0.1</v>
      </c>
      <c r="E20" s="62"/>
    </row>
    <row r="21" spans="2:5" s="1" customFormat="1" x14ac:dyDescent="0.2">
      <c r="B21" s="40" t="s">
        <v>316</v>
      </c>
      <c r="C21" s="63">
        <v>0.09</v>
      </c>
      <c r="D21" s="63">
        <v>0.1</v>
      </c>
      <c r="E21" s="62"/>
    </row>
    <row r="22" spans="2:5" s="1" customFormat="1" x14ac:dyDescent="0.2">
      <c r="B22" s="40" t="s">
        <v>17</v>
      </c>
      <c r="C22" s="63">
        <v>0.11</v>
      </c>
      <c r="D22" s="63">
        <v>0.1</v>
      </c>
      <c r="E22" s="62"/>
    </row>
    <row r="23" spans="2:5" s="1" customFormat="1" x14ac:dyDescent="0.2">
      <c r="B23" s="40" t="s">
        <v>33</v>
      </c>
      <c r="C23" s="63">
        <v>0.11</v>
      </c>
      <c r="D23" s="63">
        <v>0.21</v>
      </c>
      <c r="E23" s="62"/>
    </row>
    <row r="24" spans="2:5" s="1" customFormat="1" x14ac:dyDescent="0.2">
      <c r="B24" s="40" t="s">
        <v>212</v>
      </c>
      <c r="C24" s="63">
        <v>0.13</v>
      </c>
      <c r="D24" s="63">
        <v>0.08</v>
      </c>
      <c r="E24" s="62"/>
    </row>
    <row r="25" spans="2:5" s="1" customFormat="1" x14ac:dyDescent="0.2">
      <c r="B25" s="40" t="s">
        <v>42</v>
      </c>
      <c r="C25" s="63">
        <v>0.14000000000000001</v>
      </c>
      <c r="D25" s="63">
        <v>0.18</v>
      </c>
      <c r="E25" s="62"/>
    </row>
    <row r="26" spans="2:5" s="1" customFormat="1" x14ac:dyDescent="0.2">
      <c r="B26" s="40" t="s">
        <v>169</v>
      </c>
      <c r="C26" s="63">
        <v>0.14000000000000001</v>
      </c>
      <c r="D26" s="63">
        <v>0.21</v>
      </c>
      <c r="E26" s="62"/>
    </row>
    <row r="27" spans="2:5" s="1" customFormat="1" x14ac:dyDescent="0.2">
      <c r="B27" s="40" t="s">
        <v>80</v>
      </c>
      <c r="C27" s="63">
        <v>0.16</v>
      </c>
      <c r="D27" s="63">
        <v>0.32</v>
      </c>
      <c r="E27" s="62"/>
    </row>
    <row r="28" spans="2:5" s="1" customFormat="1" x14ac:dyDescent="0.2">
      <c r="B28" s="40" t="s">
        <v>148</v>
      </c>
      <c r="C28" s="63">
        <v>0.21</v>
      </c>
      <c r="D28" s="63">
        <v>0.21</v>
      </c>
      <c r="E28" s="62"/>
    </row>
    <row r="29" spans="2:5" s="1" customFormat="1" x14ac:dyDescent="0.2">
      <c r="B29" s="40" t="s">
        <v>317</v>
      </c>
      <c r="C29" s="63">
        <v>0.32</v>
      </c>
      <c r="D29" s="63">
        <v>0.33</v>
      </c>
      <c r="E29" s="62"/>
    </row>
    <row r="30" spans="2:5" s="1" customFormat="1" x14ac:dyDescent="0.2">
      <c r="B30" s="40" t="s">
        <v>168</v>
      </c>
      <c r="C30" s="63">
        <v>0.34</v>
      </c>
      <c r="D30" s="63">
        <v>0.43</v>
      </c>
      <c r="E30" s="62"/>
    </row>
    <row r="31" spans="2:5" s="1" customFormat="1" x14ac:dyDescent="0.2">
      <c r="B31" s="93"/>
      <c r="C31" s="94"/>
      <c r="D31" s="62"/>
      <c r="E31" s="62"/>
    </row>
    <row r="32" spans="2:5" s="1" customFormat="1" x14ac:dyDescent="0.2"/>
    <row r="33" spans="2:4" s="1" customFormat="1" x14ac:dyDescent="0.2">
      <c r="B33" s="24" t="s">
        <v>318</v>
      </c>
      <c r="C33" s="24"/>
    </row>
    <row r="34" spans="2:4" s="1" customFormat="1" x14ac:dyDescent="0.2">
      <c r="B34" s="306" t="s">
        <v>82</v>
      </c>
      <c r="C34" s="308">
        <v>2023</v>
      </c>
      <c r="D34" s="308">
        <v>2022</v>
      </c>
    </row>
    <row r="35" spans="2:4" s="1" customFormat="1" x14ac:dyDescent="0.2">
      <c r="B35" s="40" t="s">
        <v>214</v>
      </c>
      <c r="C35" s="43">
        <v>0.13</v>
      </c>
      <c r="D35" s="43">
        <v>0.16</v>
      </c>
    </row>
    <row r="36" spans="2:4" s="1" customFormat="1" x14ac:dyDescent="0.2">
      <c r="B36" s="40" t="s">
        <v>215</v>
      </c>
      <c r="C36" s="43">
        <v>0.2</v>
      </c>
      <c r="D36" s="43">
        <v>0.3</v>
      </c>
    </row>
    <row r="37" spans="2:4" s="1" customFormat="1" x14ac:dyDescent="0.2">
      <c r="B37" s="40" t="s">
        <v>149</v>
      </c>
      <c r="C37" s="43">
        <v>0.32</v>
      </c>
      <c r="D37" s="43">
        <v>0.43</v>
      </c>
    </row>
    <row r="38" spans="2:4" s="1" customFormat="1" x14ac:dyDescent="0.2">
      <c r="B38" s="40" t="s">
        <v>170</v>
      </c>
      <c r="C38" s="43">
        <v>0.37</v>
      </c>
      <c r="D38" s="43">
        <v>0.48</v>
      </c>
    </row>
    <row r="39" spans="2:4" s="1" customFormat="1" x14ac:dyDescent="0.2">
      <c r="B39" s="40" t="s">
        <v>171</v>
      </c>
      <c r="C39" s="43">
        <v>0.4</v>
      </c>
      <c r="D39" s="43">
        <v>0.48</v>
      </c>
    </row>
    <row r="40" spans="2:4" s="1" customFormat="1" x14ac:dyDescent="0.2"/>
    <row r="41" spans="2:4" s="1" customFormat="1" x14ac:dyDescent="0.2"/>
    <row r="42" spans="2:4" s="1" customFormat="1" x14ac:dyDescent="0.2">
      <c r="B42" s="24" t="s">
        <v>319</v>
      </c>
    </row>
    <row r="43" spans="2:4" s="1" customFormat="1" x14ac:dyDescent="0.2">
      <c r="B43" s="306" t="s">
        <v>85</v>
      </c>
      <c r="C43" s="309">
        <v>2023</v>
      </c>
    </row>
    <row r="44" spans="2:4" s="1" customFormat="1" x14ac:dyDescent="0.2">
      <c r="B44" s="6" t="s">
        <v>4</v>
      </c>
      <c r="C44" s="43">
        <v>0.24</v>
      </c>
    </row>
    <row r="45" spans="2:4" s="1" customFormat="1" x14ac:dyDescent="0.2">
      <c r="B45" s="6" t="s">
        <v>68</v>
      </c>
      <c r="C45" s="43">
        <v>0.17</v>
      </c>
    </row>
    <row r="46" spans="2:4" s="1" customFormat="1" x14ac:dyDescent="0.2">
      <c r="B46" s="6" t="s">
        <v>1</v>
      </c>
      <c r="C46" s="43">
        <v>0.11</v>
      </c>
    </row>
    <row r="47" spans="2:4" s="1" customFormat="1" x14ac:dyDescent="0.2">
      <c r="B47" s="6" t="s">
        <v>56</v>
      </c>
      <c r="C47" s="43">
        <v>0.11</v>
      </c>
    </row>
    <row r="48" spans="2:4" s="1" customFormat="1" x14ac:dyDescent="0.2">
      <c r="B48" s="6" t="s">
        <v>6</v>
      </c>
      <c r="C48" s="43">
        <v>0.1</v>
      </c>
    </row>
    <row r="49" spans="2:3" s="1" customFormat="1" x14ac:dyDescent="0.2">
      <c r="B49" s="6" t="s">
        <v>7</v>
      </c>
      <c r="C49" s="43">
        <v>0.08</v>
      </c>
    </row>
    <row r="50" spans="2:3" s="1" customFormat="1" x14ac:dyDescent="0.2">
      <c r="B50" s="6" t="s">
        <v>3</v>
      </c>
      <c r="C50" s="43">
        <v>7.0000000000000007E-2</v>
      </c>
    </row>
    <row r="51" spans="2:3" s="1" customFormat="1" x14ac:dyDescent="0.2">
      <c r="B51" s="6" t="s">
        <v>154</v>
      </c>
      <c r="C51" s="43">
        <v>0.05</v>
      </c>
    </row>
    <row r="52" spans="2:3" s="1" customFormat="1" x14ac:dyDescent="0.2">
      <c r="B52" s="6" t="s">
        <v>222</v>
      </c>
      <c r="C52" s="43">
        <v>0.04</v>
      </c>
    </row>
    <row r="53" spans="2:3" s="1" customFormat="1" x14ac:dyDescent="0.2">
      <c r="B53" s="6" t="s">
        <v>190</v>
      </c>
      <c r="C53" s="43">
        <v>0.02</v>
      </c>
    </row>
    <row r="54" spans="2:3" s="1" customFormat="1" x14ac:dyDescent="0.2">
      <c r="B54" s="6" t="s">
        <v>138</v>
      </c>
      <c r="C54" s="43">
        <v>0.02</v>
      </c>
    </row>
    <row r="55" spans="2:3" s="1" customFormat="1" x14ac:dyDescent="0.2">
      <c r="B55" s="291" t="s">
        <v>67</v>
      </c>
      <c r="C55" s="310">
        <v>0.01</v>
      </c>
    </row>
    <row r="56" spans="2:3" s="1" customFormat="1" x14ac:dyDescent="0.2">
      <c r="B56" s="287" t="s">
        <v>238</v>
      </c>
      <c r="C56" s="264">
        <v>0.14000000000000001</v>
      </c>
    </row>
    <row r="57" spans="2:3" s="1" customFormat="1" x14ac:dyDescent="0.2"/>
    <row r="58" spans="2:3" s="1" customFormat="1" ht="25.5" x14ac:dyDescent="0.2">
      <c r="B58" s="24" t="s">
        <v>320</v>
      </c>
    </row>
    <row r="59" spans="2:3" s="1" customFormat="1" x14ac:dyDescent="0.2">
      <c r="B59" s="306" t="s">
        <v>85</v>
      </c>
      <c r="C59" s="309">
        <v>2023</v>
      </c>
    </row>
    <row r="60" spans="2:3" s="1" customFormat="1" x14ac:dyDescent="0.2">
      <c r="B60" s="6" t="s">
        <v>154</v>
      </c>
      <c r="C60" s="43">
        <v>0.8</v>
      </c>
    </row>
    <row r="61" spans="2:3" s="1" customFormat="1" x14ac:dyDescent="0.2">
      <c r="B61" s="6" t="s">
        <v>68</v>
      </c>
      <c r="C61" s="43">
        <v>0.4</v>
      </c>
    </row>
    <row r="62" spans="2:3" s="1" customFormat="1" x14ac:dyDescent="0.2">
      <c r="B62" s="6" t="s">
        <v>56</v>
      </c>
      <c r="C62" s="43">
        <v>0.36</v>
      </c>
    </row>
    <row r="63" spans="2:3" s="1" customFormat="1" x14ac:dyDescent="0.2">
      <c r="B63" s="6" t="s">
        <v>3</v>
      </c>
      <c r="C63" s="43">
        <v>0.3</v>
      </c>
    </row>
    <row r="64" spans="2:3" s="1" customFormat="1" x14ac:dyDescent="0.2">
      <c r="B64" s="6" t="s">
        <v>4</v>
      </c>
      <c r="C64" s="43">
        <v>0.26</v>
      </c>
    </row>
    <row r="65" spans="2:5" s="1" customFormat="1" x14ac:dyDescent="0.2">
      <c r="B65" s="6" t="s">
        <v>6</v>
      </c>
      <c r="C65" s="43">
        <v>0.26</v>
      </c>
    </row>
    <row r="66" spans="2:5" s="1" customFormat="1" x14ac:dyDescent="0.2">
      <c r="B66" s="6" t="s">
        <v>7</v>
      </c>
      <c r="C66" s="43">
        <v>0.16</v>
      </c>
    </row>
    <row r="67" spans="2:5" s="1" customFormat="1" x14ac:dyDescent="0.2">
      <c r="B67" s="6" t="s">
        <v>1</v>
      </c>
      <c r="C67" s="43">
        <v>0.14000000000000001</v>
      </c>
    </row>
    <row r="68" spans="2:5" s="1" customFormat="1" x14ac:dyDescent="0.2">
      <c r="B68" s="6" t="s">
        <v>190</v>
      </c>
      <c r="C68" s="43">
        <v>7.0000000000000007E-2</v>
      </c>
    </row>
    <row r="69" spans="2:5" s="1" customFormat="1" x14ac:dyDescent="0.2">
      <c r="B69" s="6" t="s">
        <v>138</v>
      </c>
      <c r="C69" s="43">
        <v>7.0000000000000007E-2</v>
      </c>
    </row>
    <row r="70" spans="2:5" s="1" customFormat="1" x14ac:dyDescent="0.2">
      <c r="B70" s="6" t="s">
        <v>67</v>
      </c>
      <c r="C70" s="43">
        <v>7.0000000000000007E-2</v>
      </c>
    </row>
    <row r="71" spans="2:5" s="1" customFormat="1" x14ac:dyDescent="0.2">
      <c r="B71" s="291" t="s">
        <v>222</v>
      </c>
      <c r="C71" s="310">
        <v>0.06</v>
      </c>
    </row>
    <row r="72" spans="2:5" s="1" customFormat="1" x14ac:dyDescent="0.2">
      <c r="B72" s="287" t="s">
        <v>238</v>
      </c>
      <c r="C72" s="264">
        <v>0.34</v>
      </c>
    </row>
    <row r="73" spans="2:5" s="1" customFormat="1" x14ac:dyDescent="0.2">
      <c r="C73" s="3"/>
    </row>
    <row r="74" spans="2:5" s="1" customFormat="1" ht="27.95" customHeight="1" x14ac:dyDescent="0.2">
      <c r="B74" s="279" t="s">
        <v>321</v>
      </c>
      <c r="C74" s="279"/>
      <c r="D74" s="279"/>
      <c r="E74" s="279"/>
    </row>
    <row r="75" spans="2:5" s="1" customFormat="1" x14ac:dyDescent="0.2">
      <c r="B75" s="306" t="s">
        <v>83</v>
      </c>
      <c r="C75" s="308">
        <v>2023</v>
      </c>
      <c r="D75" s="311">
        <v>2022</v>
      </c>
      <c r="E75" s="311">
        <v>2021</v>
      </c>
    </row>
    <row r="76" spans="2:5" s="1" customFormat="1" x14ac:dyDescent="0.2">
      <c r="B76" s="5" t="s">
        <v>5</v>
      </c>
      <c r="C76" s="18">
        <v>0</v>
      </c>
      <c r="D76" s="18">
        <v>0.08</v>
      </c>
      <c r="E76" s="18">
        <v>0.03</v>
      </c>
    </row>
    <row r="77" spans="2:5" s="1" customFormat="1" x14ac:dyDescent="0.2">
      <c r="B77" s="6" t="s">
        <v>172</v>
      </c>
      <c r="C77" s="18">
        <v>0.32</v>
      </c>
      <c r="D77" s="18">
        <v>0.36</v>
      </c>
      <c r="E77" s="18">
        <v>0.28999999999999998</v>
      </c>
    </row>
    <row r="78" spans="2:5" s="1" customFormat="1" x14ac:dyDescent="0.2">
      <c r="B78" s="6" t="s">
        <v>44</v>
      </c>
      <c r="C78" s="18">
        <v>0.6</v>
      </c>
      <c r="D78" s="18">
        <v>0.54</v>
      </c>
      <c r="E78" s="18">
        <v>0.54</v>
      </c>
    </row>
    <row r="79" spans="2:5" s="1" customFormat="1" x14ac:dyDescent="0.2">
      <c r="B79" s="6" t="s">
        <v>173</v>
      </c>
      <c r="C79" s="18">
        <v>0.64</v>
      </c>
      <c r="D79" s="18">
        <v>0.63</v>
      </c>
      <c r="E79" s="18">
        <v>0.41</v>
      </c>
    </row>
    <row r="80" spans="2:5" s="1" customFormat="1" x14ac:dyDescent="0.2">
      <c r="B80" s="6" t="s">
        <v>45</v>
      </c>
      <c r="C80" s="18">
        <v>0.68</v>
      </c>
      <c r="D80" s="18">
        <v>0.57999999999999996</v>
      </c>
      <c r="E80" s="18">
        <v>0.62</v>
      </c>
    </row>
    <row r="81" spans="2:5" s="1" customFormat="1" x14ac:dyDescent="0.2">
      <c r="B81" s="6" t="s">
        <v>174</v>
      </c>
      <c r="C81" s="18">
        <v>0.72</v>
      </c>
      <c r="D81" s="18">
        <v>0.67</v>
      </c>
      <c r="E81" s="18">
        <v>0.65</v>
      </c>
    </row>
    <row r="82" spans="2:5" s="1" customFormat="1" x14ac:dyDescent="0.2">
      <c r="B82" s="6" t="s">
        <v>175</v>
      </c>
      <c r="C82" s="18">
        <v>0.87</v>
      </c>
      <c r="D82" s="18">
        <v>0.85</v>
      </c>
      <c r="E82" s="18">
        <v>0.84</v>
      </c>
    </row>
    <row r="83" spans="2:5" s="1" customFormat="1" x14ac:dyDescent="0.2">
      <c r="C83" s="11"/>
      <c r="D83" s="11"/>
      <c r="E83" s="11"/>
    </row>
    <row r="84" spans="2:5" s="1" customFormat="1" x14ac:dyDescent="0.2"/>
    <row r="85" spans="2:5" s="1" customFormat="1" ht="27.95" customHeight="1" x14ac:dyDescent="0.2">
      <c r="B85" s="279" t="s">
        <v>322</v>
      </c>
      <c r="C85" s="279"/>
      <c r="D85" s="279"/>
      <c r="E85" s="279"/>
    </row>
    <row r="86" spans="2:5" s="1" customFormat="1" x14ac:dyDescent="0.2">
      <c r="B86" s="306" t="s">
        <v>159</v>
      </c>
      <c r="C86" s="308">
        <v>2023</v>
      </c>
      <c r="D86" s="311">
        <v>2022</v>
      </c>
      <c r="E86" s="311">
        <v>2021</v>
      </c>
    </row>
    <row r="87" spans="2:5" s="1" customFormat="1" x14ac:dyDescent="0.2">
      <c r="B87" s="5" t="s">
        <v>5</v>
      </c>
      <c r="C87" s="18">
        <v>0.06</v>
      </c>
      <c r="D87" s="18">
        <v>0.06</v>
      </c>
      <c r="E87" s="18">
        <v>0.08</v>
      </c>
    </row>
    <row r="88" spans="2:5" s="1" customFormat="1" x14ac:dyDescent="0.2">
      <c r="B88" s="6" t="s">
        <v>48</v>
      </c>
      <c r="C88" s="18">
        <v>0.21</v>
      </c>
      <c r="D88" s="18">
        <v>0.28000000000000003</v>
      </c>
      <c r="E88" s="18">
        <v>0.24</v>
      </c>
    </row>
    <row r="89" spans="2:5" s="1" customFormat="1" x14ac:dyDescent="0.2">
      <c r="B89" s="6" t="s">
        <v>46</v>
      </c>
      <c r="C89" s="18">
        <v>0.28000000000000003</v>
      </c>
      <c r="D89" s="18">
        <v>0.22</v>
      </c>
      <c r="E89" s="18">
        <v>0.32</v>
      </c>
    </row>
    <row r="90" spans="2:5" s="1" customFormat="1" x14ac:dyDescent="0.2">
      <c r="B90" s="6" t="s">
        <v>176</v>
      </c>
      <c r="C90" s="18">
        <v>0.51</v>
      </c>
      <c r="D90" s="18">
        <v>0.46</v>
      </c>
      <c r="E90" s="18">
        <v>0.3</v>
      </c>
    </row>
    <row r="91" spans="2:5" s="1" customFormat="1" x14ac:dyDescent="0.2">
      <c r="B91" s="6" t="s">
        <v>47</v>
      </c>
      <c r="C91" s="18">
        <v>0.56999999999999995</v>
      </c>
      <c r="D91" s="18">
        <v>0.33</v>
      </c>
      <c r="E91" s="18">
        <v>0.6</v>
      </c>
    </row>
    <row r="92" spans="2:5" s="1" customFormat="1" x14ac:dyDescent="0.2">
      <c r="B92" s="6" t="s">
        <v>84</v>
      </c>
      <c r="C92" s="18">
        <v>0.72</v>
      </c>
      <c r="D92" s="18">
        <v>0.55000000000000004</v>
      </c>
      <c r="E92" s="18">
        <v>0.6</v>
      </c>
    </row>
    <row r="93" spans="2:5" s="1" customFormat="1" x14ac:dyDescent="0.2"/>
    <row r="94" spans="2:5" s="1" customFormat="1" ht="27.95" customHeight="1" x14ac:dyDescent="0.2">
      <c r="B94" s="279" t="s">
        <v>323</v>
      </c>
      <c r="C94" s="279"/>
    </row>
    <row r="95" spans="2:5" s="1" customFormat="1" x14ac:dyDescent="0.2">
      <c r="B95" s="306" t="s">
        <v>85</v>
      </c>
      <c r="C95" s="308">
        <v>2023</v>
      </c>
    </row>
    <row r="96" spans="2:5" s="1" customFormat="1" x14ac:dyDescent="0.2">
      <c r="B96" s="5" t="s">
        <v>222</v>
      </c>
      <c r="C96" s="18">
        <v>1</v>
      </c>
    </row>
    <row r="97" spans="2:5" s="1" customFormat="1" x14ac:dyDescent="0.2">
      <c r="B97" s="5" t="s">
        <v>154</v>
      </c>
      <c r="C97" s="18">
        <v>1</v>
      </c>
    </row>
    <row r="98" spans="2:5" s="1" customFormat="1" x14ac:dyDescent="0.2">
      <c r="B98" s="5" t="s">
        <v>138</v>
      </c>
      <c r="C98" s="18">
        <v>1</v>
      </c>
    </row>
    <row r="99" spans="2:5" s="1" customFormat="1" x14ac:dyDescent="0.2">
      <c r="B99" s="5" t="s">
        <v>2</v>
      </c>
      <c r="C99" s="18">
        <v>1</v>
      </c>
    </row>
    <row r="100" spans="2:5" s="1" customFormat="1" x14ac:dyDescent="0.2">
      <c r="B100" s="5" t="s">
        <v>1</v>
      </c>
      <c r="C100" s="18">
        <v>0.91</v>
      </c>
    </row>
    <row r="101" spans="2:5" s="1" customFormat="1" x14ac:dyDescent="0.2">
      <c r="B101" s="5" t="s">
        <v>67</v>
      </c>
      <c r="C101" s="18">
        <v>0.9</v>
      </c>
    </row>
    <row r="102" spans="2:5" s="1" customFormat="1" x14ac:dyDescent="0.2">
      <c r="B102" s="5" t="s">
        <v>56</v>
      </c>
      <c r="C102" s="18">
        <v>0.88</v>
      </c>
    </row>
    <row r="103" spans="2:5" s="1" customFormat="1" x14ac:dyDescent="0.2">
      <c r="B103" s="5" t="s">
        <v>6</v>
      </c>
      <c r="C103" s="18">
        <v>0.81</v>
      </c>
    </row>
    <row r="104" spans="2:5" s="1" customFormat="1" x14ac:dyDescent="0.2">
      <c r="B104" s="5" t="s">
        <v>4</v>
      </c>
      <c r="C104" s="18">
        <v>0.78</v>
      </c>
    </row>
    <row r="105" spans="2:5" s="1" customFormat="1" x14ac:dyDescent="0.2">
      <c r="B105" s="5" t="s">
        <v>190</v>
      </c>
      <c r="C105" s="18">
        <v>0.76</v>
      </c>
    </row>
    <row r="106" spans="2:5" s="1" customFormat="1" x14ac:dyDescent="0.2">
      <c r="B106" s="5" t="s">
        <v>3</v>
      </c>
      <c r="C106" s="18">
        <v>0.7</v>
      </c>
    </row>
    <row r="107" spans="2:5" s="1" customFormat="1" x14ac:dyDescent="0.2">
      <c r="B107" s="5" t="s">
        <v>7</v>
      </c>
      <c r="C107" s="18">
        <v>0.6</v>
      </c>
    </row>
    <row r="108" spans="2:5" s="1" customFormat="1" x14ac:dyDescent="0.2">
      <c r="B108" s="291" t="s">
        <v>68</v>
      </c>
      <c r="C108" s="312">
        <v>0.5</v>
      </c>
    </row>
    <row r="109" spans="2:5" s="1" customFormat="1" x14ac:dyDescent="0.2">
      <c r="B109" s="237" t="s">
        <v>238</v>
      </c>
      <c r="C109" s="238">
        <v>0.85</v>
      </c>
    </row>
    <row r="110" spans="2:5" s="1" customFormat="1" x14ac:dyDescent="0.2"/>
    <row r="111" spans="2:5" s="1" customFormat="1" ht="25.5" x14ac:dyDescent="0.2">
      <c r="B111" s="24" t="s">
        <v>324</v>
      </c>
      <c r="C111" s="24"/>
    </row>
    <row r="112" spans="2:5" s="1" customFormat="1" x14ac:dyDescent="0.2">
      <c r="B112" s="306" t="s">
        <v>87</v>
      </c>
      <c r="C112" s="308">
        <v>2023</v>
      </c>
      <c r="D112" s="311">
        <v>2022</v>
      </c>
      <c r="E112" s="311">
        <v>2021</v>
      </c>
    </row>
    <row r="113" spans="2:6" s="1" customFormat="1" x14ac:dyDescent="0.2">
      <c r="B113" s="5" t="s">
        <v>177</v>
      </c>
      <c r="C113" s="55">
        <v>0.02</v>
      </c>
      <c r="D113" s="55">
        <v>0.01</v>
      </c>
      <c r="E113" s="55">
        <v>0</v>
      </c>
    </row>
    <row r="114" spans="2:6" s="1" customFormat="1" x14ac:dyDescent="0.2">
      <c r="B114" s="6" t="s">
        <v>178</v>
      </c>
      <c r="C114" s="55">
        <v>0.02</v>
      </c>
      <c r="D114" s="55">
        <v>0.1</v>
      </c>
      <c r="E114" s="55">
        <v>0.14000000000000001</v>
      </c>
    </row>
    <row r="115" spans="2:6" s="1" customFormat="1" x14ac:dyDescent="0.2">
      <c r="B115" s="6" t="s">
        <v>86</v>
      </c>
      <c r="C115" s="55">
        <v>0.13</v>
      </c>
      <c r="D115" s="55">
        <v>0.08</v>
      </c>
      <c r="E115" s="55">
        <v>0.15</v>
      </c>
    </row>
    <row r="116" spans="2:6" s="1" customFormat="1" x14ac:dyDescent="0.2">
      <c r="B116" s="6" t="s">
        <v>179</v>
      </c>
      <c r="C116" s="55">
        <v>0.17</v>
      </c>
      <c r="D116" s="55">
        <v>0.1</v>
      </c>
      <c r="E116" s="55">
        <v>0.18</v>
      </c>
    </row>
    <row r="117" spans="2:6" s="1" customFormat="1" x14ac:dyDescent="0.2">
      <c r="B117" s="6" t="s">
        <v>150</v>
      </c>
      <c r="C117" s="55">
        <v>0.67</v>
      </c>
      <c r="D117" s="55">
        <v>0.7</v>
      </c>
      <c r="E117" s="55">
        <v>0.52</v>
      </c>
    </row>
    <row r="118" spans="2:6" s="1" customFormat="1" x14ac:dyDescent="0.2">
      <c r="B118" s="313"/>
      <c r="C118" s="314"/>
      <c r="D118" s="314"/>
      <c r="E118" s="314"/>
    </row>
    <row r="119" spans="2:6" s="1" customFormat="1" x14ac:dyDescent="0.2">
      <c r="B119" s="313"/>
      <c r="C119" s="314"/>
      <c r="D119" s="314"/>
      <c r="E119" s="314"/>
    </row>
    <row r="120" spans="2:6" s="1" customFormat="1" x14ac:dyDescent="0.2">
      <c r="B120" s="313"/>
      <c r="C120" s="314"/>
      <c r="D120" s="314"/>
      <c r="E120" s="314"/>
    </row>
    <row r="121" spans="2:6" s="1" customFormat="1" x14ac:dyDescent="0.2">
      <c r="B121" s="313"/>
      <c r="C121" s="314"/>
      <c r="D121" s="314"/>
      <c r="E121" s="314"/>
    </row>
    <row r="122" spans="2:6" s="1" customFormat="1" x14ac:dyDescent="0.2">
      <c r="B122" s="313"/>
      <c r="C122" s="314"/>
      <c r="D122" s="314"/>
      <c r="E122" s="314"/>
    </row>
    <row r="123" spans="2:6" s="1" customFormat="1" x14ac:dyDescent="0.2"/>
    <row r="124" spans="2:6" s="1" customFormat="1" ht="25.5" x14ac:dyDescent="0.2">
      <c r="B124" s="24" t="s">
        <v>325</v>
      </c>
      <c r="C124" s="24"/>
    </row>
    <row r="125" spans="2:6" s="1" customFormat="1" x14ac:dyDescent="0.2">
      <c r="B125" s="317" t="s">
        <v>87</v>
      </c>
      <c r="C125" s="318">
        <v>2023</v>
      </c>
      <c r="D125" s="318">
        <v>2022</v>
      </c>
      <c r="E125" s="318">
        <v>2021</v>
      </c>
      <c r="F125" s="316"/>
    </row>
    <row r="126" spans="2:6" s="1" customFormat="1" x14ac:dyDescent="0.2">
      <c r="B126" s="6" t="s">
        <v>50</v>
      </c>
      <c r="C126" s="319">
        <v>0.23</v>
      </c>
      <c r="D126" s="319">
        <v>0.31</v>
      </c>
      <c r="E126" s="319">
        <v>0.28000000000000003</v>
      </c>
      <c r="F126" s="314"/>
    </row>
    <row r="127" spans="2:6" s="1" customFormat="1" x14ac:dyDescent="0.2">
      <c r="B127" s="6" t="s">
        <v>51</v>
      </c>
      <c r="C127" s="319">
        <v>0.36</v>
      </c>
      <c r="D127" s="319">
        <v>0.25</v>
      </c>
      <c r="E127" s="319">
        <v>0.25</v>
      </c>
      <c r="F127" s="314"/>
    </row>
    <row r="128" spans="2:6" s="1" customFormat="1" x14ac:dyDescent="0.2">
      <c r="B128" s="6" t="s">
        <v>49</v>
      </c>
      <c r="C128" s="319">
        <v>0.25</v>
      </c>
      <c r="D128" s="319">
        <v>0.2</v>
      </c>
      <c r="E128" s="319">
        <v>0.18</v>
      </c>
      <c r="F128" s="314"/>
    </row>
    <row r="129" spans="2:6" s="1" customFormat="1" x14ac:dyDescent="0.2">
      <c r="B129" s="6" t="s">
        <v>151</v>
      </c>
      <c r="C129" s="319">
        <v>0.16</v>
      </c>
      <c r="D129" s="319">
        <v>0.24</v>
      </c>
      <c r="E129" s="319">
        <v>0.28000000000000003</v>
      </c>
      <c r="F129" s="314"/>
    </row>
    <row r="130" spans="2:6" s="1" customFormat="1" x14ac:dyDescent="0.2"/>
    <row r="131" spans="2:6" s="1" customFormat="1" ht="25.5" x14ac:dyDescent="0.2">
      <c r="B131" s="24" t="s">
        <v>326</v>
      </c>
      <c r="C131" s="24"/>
    </row>
    <row r="132" spans="2:6" s="1" customFormat="1" x14ac:dyDescent="0.2">
      <c r="B132" s="320" t="s">
        <v>81</v>
      </c>
      <c r="C132" s="321">
        <v>2023</v>
      </c>
      <c r="D132" s="321">
        <v>2022</v>
      </c>
      <c r="E132" s="321">
        <v>2021</v>
      </c>
      <c r="F132" s="316"/>
    </row>
    <row r="133" spans="2:6" s="1" customFormat="1" x14ac:dyDescent="0.2">
      <c r="B133" s="6" t="s">
        <v>91</v>
      </c>
      <c r="C133" s="319">
        <v>0</v>
      </c>
      <c r="D133" s="319">
        <v>0</v>
      </c>
      <c r="E133" s="319">
        <v>0.01</v>
      </c>
      <c r="F133" s="314"/>
    </row>
    <row r="134" spans="2:6" s="1" customFormat="1" x14ac:dyDescent="0.2">
      <c r="B134" s="6" t="s">
        <v>90</v>
      </c>
      <c r="C134" s="319">
        <v>0.17</v>
      </c>
      <c r="D134" s="319">
        <v>0.21</v>
      </c>
      <c r="E134" s="319">
        <v>0.18</v>
      </c>
      <c r="F134" s="314"/>
    </row>
    <row r="135" spans="2:6" s="1" customFormat="1" x14ac:dyDescent="0.2">
      <c r="B135" s="6" t="s">
        <v>88</v>
      </c>
      <c r="C135" s="319">
        <v>0.25</v>
      </c>
      <c r="D135" s="319">
        <v>0.24</v>
      </c>
      <c r="E135" s="319">
        <v>0.3</v>
      </c>
      <c r="F135" s="314"/>
    </row>
    <row r="136" spans="2:6" s="1" customFormat="1" x14ac:dyDescent="0.2">
      <c r="B136" s="6" t="s">
        <v>89</v>
      </c>
      <c r="C136" s="319">
        <v>0.57999999999999996</v>
      </c>
      <c r="D136" s="319">
        <v>0.55000000000000004</v>
      </c>
      <c r="E136" s="319">
        <v>0.51</v>
      </c>
      <c r="F136" s="314"/>
    </row>
    <row r="137" spans="2:6" s="1" customFormat="1" x14ac:dyDescent="0.2"/>
    <row r="138" spans="2:6" s="1" customFormat="1" x14ac:dyDescent="0.2"/>
    <row r="139" spans="2:6" s="1" customFormat="1" ht="12.95" customHeight="1" x14ac:dyDescent="0.2">
      <c r="B139" s="279" t="s">
        <v>327</v>
      </c>
      <c r="C139" s="279"/>
      <c r="D139" s="279"/>
      <c r="E139" s="279"/>
    </row>
    <row r="140" spans="2:6" s="1" customFormat="1" x14ac:dyDescent="0.2">
      <c r="B140" s="306" t="s">
        <v>96</v>
      </c>
      <c r="C140" s="308">
        <v>2023</v>
      </c>
      <c r="D140" s="311">
        <v>2022</v>
      </c>
      <c r="E140" s="311">
        <v>2021</v>
      </c>
    </row>
    <row r="141" spans="2:6" s="1" customFormat="1" x14ac:dyDescent="0.2">
      <c r="B141" s="6" t="s">
        <v>92</v>
      </c>
      <c r="C141" s="18">
        <v>0.5</v>
      </c>
      <c r="D141" s="18">
        <v>0.43</v>
      </c>
      <c r="E141" s="18">
        <v>0.42</v>
      </c>
    </row>
    <row r="142" spans="2:6" s="1" customFormat="1" x14ac:dyDescent="0.2">
      <c r="B142" s="6" t="s">
        <v>93</v>
      </c>
      <c r="C142" s="18">
        <v>0.04</v>
      </c>
      <c r="D142" s="18">
        <v>0.02</v>
      </c>
      <c r="E142" s="18">
        <v>0.03</v>
      </c>
    </row>
    <row r="143" spans="2:6" s="1" customFormat="1" x14ac:dyDescent="0.2">
      <c r="B143" s="6" t="s">
        <v>94</v>
      </c>
      <c r="C143" s="18">
        <v>0.25</v>
      </c>
      <c r="D143" s="18">
        <v>0.32</v>
      </c>
      <c r="E143" s="18">
        <v>0.31</v>
      </c>
    </row>
    <row r="144" spans="2:6" s="1" customFormat="1" x14ac:dyDescent="0.2">
      <c r="B144" s="6" t="s">
        <v>95</v>
      </c>
      <c r="C144" s="18">
        <v>0.21</v>
      </c>
      <c r="D144" s="18">
        <v>0.22</v>
      </c>
      <c r="E144" s="18">
        <v>0.24</v>
      </c>
    </row>
    <row r="145" spans="2:5" s="1" customFormat="1" x14ac:dyDescent="0.2">
      <c r="C145" s="11"/>
      <c r="D145" s="11"/>
      <c r="E145" s="11"/>
    </row>
    <row r="146" spans="2:5" s="1" customFormat="1" x14ac:dyDescent="0.2"/>
    <row r="147" spans="2:5" s="1" customFormat="1" x14ac:dyDescent="0.2">
      <c r="B147" s="24" t="s">
        <v>328</v>
      </c>
      <c r="C147" s="24"/>
    </row>
    <row r="148" spans="2:5" s="1" customFormat="1" x14ac:dyDescent="0.2">
      <c r="B148" s="306" t="s">
        <v>96</v>
      </c>
      <c r="C148" s="308">
        <v>2023</v>
      </c>
      <c r="D148" s="311">
        <v>2022</v>
      </c>
      <c r="E148" s="311">
        <v>2021</v>
      </c>
    </row>
    <row r="149" spans="2:5" s="1" customFormat="1" x14ac:dyDescent="0.2">
      <c r="B149" s="6" t="s">
        <v>89</v>
      </c>
      <c r="C149" s="18">
        <v>0.67</v>
      </c>
      <c r="D149" s="18">
        <v>0.7</v>
      </c>
      <c r="E149" s="18">
        <v>0.69</v>
      </c>
    </row>
    <row r="150" spans="2:5" s="1" customFormat="1" x14ac:dyDescent="0.2">
      <c r="B150" s="6" t="s">
        <v>91</v>
      </c>
      <c r="C150" s="18">
        <v>0.02</v>
      </c>
      <c r="D150" s="18">
        <v>0</v>
      </c>
      <c r="E150" s="18">
        <v>0</v>
      </c>
    </row>
    <row r="151" spans="2:5" s="1" customFormat="1" x14ac:dyDescent="0.2">
      <c r="B151" s="6" t="s">
        <v>88</v>
      </c>
      <c r="C151" s="18">
        <v>0.15</v>
      </c>
      <c r="D151" s="18">
        <v>0.15</v>
      </c>
      <c r="E151" s="18">
        <v>0.23</v>
      </c>
    </row>
    <row r="152" spans="2:5" s="1" customFormat="1" x14ac:dyDescent="0.2">
      <c r="B152" s="6" t="s">
        <v>90</v>
      </c>
      <c r="C152" s="18">
        <v>0.15</v>
      </c>
      <c r="D152" s="18">
        <v>0.15</v>
      </c>
      <c r="E152" s="18">
        <v>0.08</v>
      </c>
    </row>
    <row r="153" spans="2:5" s="1" customFormat="1" x14ac:dyDescent="0.2">
      <c r="D153" s="11"/>
    </row>
    <row r="154" spans="2:5" s="1" customFormat="1" x14ac:dyDescent="0.2">
      <c r="B154" s="24" t="s">
        <v>329</v>
      </c>
      <c r="C154" s="24"/>
    </row>
    <row r="155" spans="2:5" s="1" customFormat="1" x14ac:dyDescent="0.2">
      <c r="B155" s="306" t="s">
        <v>96</v>
      </c>
      <c r="C155" s="308">
        <v>2023</v>
      </c>
      <c r="D155" s="308">
        <v>2022</v>
      </c>
      <c r="E155" s="11"/>
    </row>
    <row r="156" spans="2:5" s="1" customFormat="1" x14ac:dyDescent="0.2">
      <c r="B156" s="6" t="s">
        <v>89</v>
      </c>
      <c r="C156" s="18">
        <v>0.55100000000000005</v>
      </c>
      <c r="D156" s="18">
        <v>0.45</v>
      </c>
      <c r="E156" s="11"/>
    </row>
    <row r="157" spans="2:5" s="1" customFormat="1" x14ac:dyDescent="0.2">
      <c r="B157" s="6" t="s">
        <v>91</v>
      </c>
      <c r="C157" s="18">
        <v>0</v>
      </c>
      <c r="D157" s="18">
        <v>0</v>
      </c>
      <c r="E157" s="11"/>
    </row>
    <row r="158" spans="2:5" s="1" customFormat="1" x14ac:dyDescent="0.2">
      <c r="B158" s="6" t="s">
        <v>88</v>
      </c>
      <c r="C158" s="18">
        <v>0.28599999999999998</v>
      </c>
      <c r="D158" s="18">
        <v>0.41249999999999998</v>
      </c>
      <c r="E158" s="11"/>
    </row>
    <row r="159" spans="2:5" s="1" customFormat="1" x14ac:dyDescent="0.2">
      <c r="B159" s="6" t="s">
        <v>90</v>
      </c>
      <c r="C159" s="18">
        <v>0.16300000000000001</v>
      </c>
      <c r="D159" s="18">
        <v>0.13750000000000001</v>
      </c>
      <c r="E159" s="11"/>
    </row>
    <row r="160" spans="2:5" s="1" customFormat="1" x14ac:dyDescent="0.2">
      <c r="D160" s="11"/>
      <c r="E160" s="11"/>
    </row>
    <row r="161" spans="2:5" s="1" customFormat="1" ht="25.5" x14ac:dyDescent="0.2">
      <c r="B161" s="24" t="s">
        <v>330</v>
      </c>
      <c r="D161" s="11"/>
      <c r="E161" s="11"/>
    </row>
    <row r="162" spans="2:5" s="1" customFormat="1" x14ac:dyDescent="0.2">
      <c r="B162" s="306" t="s">
        <v>96</v>
      </c>
      <c r="C162" s="308">
        <v>2023</v>
      </c>
      <c r="D162" s="308">
        <v>2022</v>
      </c>
      <c r="E162" s="11"/>
    </row>
    <row r="163" spans="2:5" s="1" customFormat="1" x14ac:dyDescent="0.2">
      <c r="B163" s="6" t="s">
        <v>89</v>
      </c>
      <c r="C163" s="18">
        <v>0.39</v>
      </c>
      <c r="D163" s="18">
        <v>0.36</v>
      </c>
    </row>
    <row r="164" spans="2:5" s="1" customFormat="1" x14ac:dyDescent="0.2">
      <c r="B164" s="6" t="s">
        <v>91</v>
      </c>
      <c r="C164" s="18">
        <v>0</v>
      </c>
      <c r="D164" s="18">
        <v>0</v>
      </c>
    </row>
    <row r="165" spans="2:5" s="1" customFormat="1" x14ac:dyDescent="0.2">
      <c r="B165" s="6" t="s">
        <v>88</v>
      </c>
      <c r="C165" s="18">
        <v>0.31</v>
      </c>
      <c r="D165" s="18">
        <v>0.41</v>
      </c>
    </row>
    <row r="166" spans="2:5" s="1" customFormat="1" x14ac:dyDescent="0.2">
      <c r="B166" s="6" t="s">
        <v>90</v>
      </c>
      <c r="C166" s="18">
        <v>0.28999999999999998</v>
      </c>
      <c r="D166" s="18">
        <v>0.23</v>
      </c>
    </row>
    <row r="167" spans="2:5" s="1" customFormat="1" x14ac:dyDescent="0.2">
      <c r="D167" s="11"/>
      <c r="E167" s="11"/>
    </row>
    <row r="168" spans="2:5" s="1" customFormat="1" x14ac:dyDescent="0.2">
      <c r="D168" s="11"/>
      <c r="E168" s="11"/>
    </row>
    <row r="169" spans="2:5" s="1" customFormat="1" x14ac:dyDescent="0.2">
      <c r="B169" s="24" t="s">
        <v>331</v>
      </c>
      <c r="C169" s="24"/>
    </row>
    <row r="170" spans="2:5" s="1" customFormat="1" x14ac:dyDescent="0.2">
      <c r="B170" s="317" t="s">
        <v>96</v>
      </c>
      <c r="C170" s="318">
        <v>2023</v>
      </c>
      <c r="D170" s="318">
        <v>2022</v>
      </c>
      <c r="E170" s="316"/>
    </row>
    <row r="171" spans="2:5" s="1" customFormat="1" x14ac:dyDescent="0.2">
      <c r="B171" s="6" t="s">
        <v>89</v>
      </c>
      <c r="C171" s="17">
        <v>0.34</v>
      </c>
      <c r="D171" s="17">
        <v>0.25</v>
      </c>
      <c r="E171" s="11"/>
    </row>
    <row r="172" spans="2:5" s="1" customFormat="1" x14ac:dyDescent="0.2">
      <c r="B172" s="6" t="s">
        <v>91</v>
      </c>
      <c r="C172" s="17">
        <v>0</v>
      </c>
      <c r="D172" s="17">
        <v>0</v>
      </c>
      <c r="E172" s="11"/>
    </row>
    <row r="173" spans="2:5" s="1" customFormat="1" x14ac:dyDescent="0.2">
      <c r="B173" s="6" t="s">
        <v>88</v>
      </c>
      <c r="C173" s="17">
        <v>0.39600000000000002</v>
      </c>
      <c r="D173" s="17">
        <v>0.49</v>
      </c>
      <c r="E173" s="11"/>
    </row>
    <row r="174" spans="2:5" s="1" customFormat="1" x14ac:dyDescent="0.2">
      <c r="B174" s="6" t="s">
        <v>90</v>
      </c>
      <c r="C174" s="17">
        <v>0.26400000000000001</v>
      </c>
      <c r="D174" s="17">
        <v>0.26</v>
      </c>
      <c r="E174" s="11"/>
    </row>
    <row r="175" spans="2:5" s="1" customFormat="1" x14ac:dyDescent="0.2">
      <c r="D175" s="11"/>
      <c r="E175" s="11"/>
    </row>
    <row r="176" spans="2:5" s="1" customFormat="1" x14ac:dyDescent="0.2">
      <c r="D176" s="11"/>
      <c r="E176" s="11"/>
    </row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</sheetData>
  <mergeCells count="4">
    <mergeCell ref="B85:E85"/>
    <mergeCell ref="B74:E74"/>
    <mergeCell ref="B94:C94"/>
    <mergeCell ref="B139:E139"/>
  </mergeCells>
  <pageMargins left="0.7" right="0.7" top="0.75" bottom="0.75" header="0.3" footer="0.3"/>
  <pageSetup paperSize="9" scale="83" orientation="portrait" r:id="rId1"/>
  <headerFooter>
    <oddHeader>&amp;CTabelas Estudo Benchmarking 2024
Tecnologia</oddHeader>
  </headerFooter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2:S94"/>
  <sheetViews>
    <sheetView showGridLines="0" view="pageLayout" topLeftCell="A49" zoomScaleNormal="100" zoomScaleSheetLayoutView="100" workbookViewId="0">
      <selection activeCell="C51" sqref="C51"/>
    </sheetView>
  </sheetViews>
  <sheetFormatPr defaultColWidth="9.140625" defaultRowHeight="12.75" x14ac:dyDescent="0.2"/>
  <cols>
    <col min="1" max="1" width="3.7109375" style="29" customWidth="1"/>
    <col min="2" max="2" width="47" style="29" customWidth="1"/>
    <col min="3" max="3" width="12.7109375" style="29" customWidth="1"/>
    <col min="4" max="4" width="7.85546875" style="29" customWidth="1"/>
    <col min="5" max="5" width="9.42578125" style="29" customWidth="1"/>
    <col min="6" max="6" width="0.140625" style="29" customWidth="1"/>
    <col min="7" max="16384" width="9.140625" style="29"/>
  </cols>
  <sheetData>
    <row r="2" spans="2:16" ht="42.75" customHeight="1" x14ac:dyDescent="0.2">
      <c r="B2" s="283" t="s">
        <v>332</v>
      </c>
      <c r="C2" s="283"/>
    </row>
    <row r="3" spans="2:16" x14ac:dyDescent="0.2">
      <c r="B3" s="322" t="s">
        <v>181</v>
      </c>
      <c r="C3" s="323">
        <v>2023</v>
      </c>
      <c r="D3" s="323">
        <v>2022</v>
      </c>
    </row>
    <row r="4" spans="2:16" x14ac:dyDescent="0.2">
      <c r="B4" s="26" t="s">
        <v>182</v>
      </c>
      <c r="C4" s="25">
        <v>0.11</v>
      </c>
      <c r="D4" s="25">
        <v>0.1</v>
      </c>
    </row>
    <row r="5" spans="2:16" x14ac:dyDescent="0.2">
      <c r="B5" s="64" t="s">
        <v>183</v>
      </c>
      <c r="C5" s="65">
        <v>0.4</v>
      </c>
      <c r="D5" s="65">
        <v>0.33</v>
      </c>
    </row>
    <row r="6" spans="2:16" x14ac:dyDescent="0.2">
      <c r="B6" s="64" t="s">
        <v>184</v>
      </c>
      <c r="C6" s="65">
        <v>0.45</v>
      </c>
      <c r="D6" s="65">
        <v>0.51</v>
      </c>
      <c r="E6" s="3"/>
      <c r="F6" s="3"/>
      <c r="P6" s="29" t="s">
        <v>65</v>
      </c>
    </row>
    <row r="7" spans="2:16" ht="12.75" customHeight="1" x14ac:dyDescent="0.2">
      <c r="B7" s="64" t="s">
        <v>5</v>
      </c>
      <c r="C7" s="65">
        <v>0.04</v>
      </c>
      <c r="D7" s="65">
        <v>0.06</v>
      </c>
    </row>
    <row r="8" spans="2:16" ht="9" customHeight="1" x14ac:dyDescent="0.2">
      <c r="B8" s="1"/>
      <c r="C8" s="3"/>
    </row>
    <row r="9" spans="2:16" ht="9" customHeight="1" x14ac:dyDescent="0.2">
      <c r="B9" s="1"/>
      <c r="C9" s="3"/>
    </row>
    <row r="10" spans="2:16" ht="9" customHeight="1" x14ac:dyDescent="0.2">
      <c r="B10" s="283" t="s">
        <v>333</v>
      </c>
      <c r="C10" s="283"/>
    </row>
    <row r="11" spans="2:16" ht="9" customHeight="1" x14ac:dyDescent="0.2">
      <c r="B11" s="284"/>
      <c r="C11" s="284"/>
    </row>
    <row r="12" spans="2:16" ht="15" customHeight="1" x14ac:dyDescent="0.2">
      <c r="B12" s="322" t="s">
        <v>204</v>
      </c>
      <c r="C12" s="324">
        <v>2023</v>
      </c>
    </row>
    <row r="13" spans="2:16" ht="12.75" customHeight="1" x14ac:dyDescent="0.2">
      <c r="B13" s="26" t="s">
        <v>216</v>
      </c>
      <c r="C13" s="65">
        <v>0.56000000000000005</v>
      </c>
    </row>
    <row r="14" spans="2:16" ht="12.75" customHeight="1" x14ac:dyDescent="0.2">
      <c r="B14" s="64" t="s">
        <v>217</v>
      </c>
      <c r="C14" s="65">
        <v>0.44</v>
      </c>
    </row>
    <row r="15" spans="2:16" ht="20.100000000000001" customHeight="1" x14ac:dyDescent="0.2">
      <c r="B15" s="1"/>
      <c r="C15" s="3"/>
      <c r="D15" s="3"/>
    </row>
    <row r="16" spans="2:16" ht="32.25" customHeight="1" x14ac:dyDescent="0.2">
      <c r="B16" s="283" t="s">
        <v>334</v>
      </c>
      <c r="C16" s="283"/>
    </row>
    <row r="17" spans="1:19" x14ac:dyDescent="0.2">
      <c r="B17" s="325" t="s">
        <v>85</v>
      </c>
      <c r="C17" s="326" t="s">
        <v>180</v>
      </c>
      <c r="K17" s="29" t="s">
        <v>64</v>
      </c>
    </row>
    <row r="18" spans="1:19" x14ac:dyDescent="0.2">
      <c r="B18" s="36" t="s">
        <v>190</v>
      </c>
      <c r="C18" s="45">
        <v>0.88</v>
      </c>
    </row>
    <row r="19" spans="1:19" x14ac:dyDescent="0.2">
      <c r="B19" s="36" t="s">
        <v>154</v>
      </c>
      <c r="C19" s="45">
        <v>0.86</v>
      </c>
    </row>
    <row r="20" spans="1:19" x14ac:dyDescent="0.2">
      <c r="B20" s="36" t="s">
        <v>7</v>
      </c>
      <c r="C20" s="45">
        <v>0.85</v>
      </c>
    </row>
    <row r="21" spans="1:19" x14ac:dyDescent="0.2">
      <c r="B21" s="36" t="s">
        <v>1</v>
      </c>
      <c r="C21" s="45">
        <v>0.85</v>
      </c>
    </row>
    <row r="22" spans="1:19" x14ac:dyDescent="0.2">
      <c r="B22" s="23" t="s">
        <v>6</v>
      </c>
      <c r="C22" s="30">
        <v>0.85</v>
      </c>
    </row>
    <row r="23" spans="1:19" x14ac:dyDescent="0.2">
      <c r="B23" s="23" t="s">
        <v>67</v>
      </c>
      <c r="C23" s="30">
        <v>0.85</v>
      </c>
    </row>
    <row r="24" spans="1:19" x14ac:dyDescent="0.2">
      <c r="B24" s="23" t="s">
        <v>4</v>
      </c>
      <c r="C24" s="30">
        <v>0.83</v>
      </c>
    </row>
    <row r="25" spans="1:19" x14ac:dyDescent="0.2">
      <c r="B25" s="23" t="s">
        <v>138</v>
      </c>
      <c r="C25" s="30">
        <v>0.83</v>
      </c>
    </row>
    <row r="26" spans="1:19" x14ac:dyDescent="0.2">
      <c r="B26" s="23" t="s">
        <v>222</v>
      </c>
      <c r="C26" s="30">
        <v>0.83</v>
      </c>
    </row>
    <row r="27" spans="1:19" x14ac:dyDescent="0.2">
      <c r="B27" s="23" t="s">
        <v>3</v>
      </c>
      <c r="C27" s="30">
        <v>0.82</v>
      </c>
    </row>
    <row r="28" spans="1:19" x14ac:dyDescent="0.2">
      <c r="B28" s="23" t="s">
        <v>68</v>
      </c>
      <c r="C28" s="30">
        <v>0.81</v>
      </c>
      <c r="G28" s="29" t="s">
        <v>66</v>
      </c>
    </row>
    <row r="29" spans="1:19" x14ac:dyDescent="0.2">
      <c r="B29" s="23" t="s">
        <v>56</v>
      </c>
      <c r="C29" s="30">
        <v>0.8</v>
      </c>
    </row>
    <row r="30" spans="1:19" x14ac:dyDescent="0.2">
      <c r="B30" s="327" t="s">
        <v>238</v>
      </c>
      <c r="C30" s="328">
        <v>0.83</v>
      </c>
    </row>
    <row r="32" spans="1:19" s="8" customFormat="1" ht="33.75" customHeight="1" x14ac:dyDescent="0.2">
      <c r="A32" s="29"/>
      <c r="B32" s="278" t="s">
        <v>335</v>
      </c>
      <c r="C32" s="27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8" customFormat="1" x14ac:dyDescent="0.2">
      <c r="A33" s="29"/>
      <c r="B33" s="329" t="s">
        <v>8</v>
      </c>
      <c r="C33" s="330" t="s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x14ac:dyDescent="0.2">
      <c r="A34" s="29"/>
      <c r="B34" s="33" t="s">
        <v>67</v>
      </c>
      <c r="C34" s="37">
        <v>0.39600000000000002</v>
      </c>
    </row>
    <row r="35" spans="1:19" s="8" customFormat="1" x14ac:dyDescent="0.2">
      <c r="A35" s="29"/>
      <c r="B35" s="33" t="s">
        <v>56</v>
      </c>
      <c r="C35" s="37">
        <v>0.29299999999999998</v>
      </c>
    </row>
    <row r="36" spans="1:19" s="8" customFormat="1" x14ac:dyDescent="0.2">
      <c r="A36" s="29"/>
      <c r="B36" s="33" t="s">
        <v>6</v>
      </c>
      <c r="C36" s="37">
        <v>0.26100000000000001</v>
      </c>
    </row>
    <row r="37" spans="1:19" s="8" customFormat="1" x14ac:dyDescent="0.2">
      <c r="A37" s="29"/>
      <c r="B37" s="13" t="s">
        <v>68</v>
      </c>
      <c r="C37" s="38">
        <v>0.255</v>
      </c>
    </row>
    <row r="38" spans="1:19" s="8" customFormat="1" x14ac:dyDescent="0.2">
      <c r="A38" s="29"/>
      <c r="B38" s="13" t="s">
        <v>138</v>
      </c>
      <c r="C38" s="38">
        <v>0.22800000000000001</v>
      </c>
    </row>
    <row r="39" spans="1:19" s="8" customFormat="1" x14ac:dyDescent="0.2">
      <c r="A39" s="29"/>
      <c r="B39" s="13" t="s">
        <v>190</v>
      </c>
      <c r="C39" s="38">
        <v>0.22</v>
      </c>
    </row>
    <row r="40" spans="1:19" s="8" customFormat="1" x14ac:dyDescent="0.2">
      <c r="A40" s="29"/>
      <c r="B40" s="13" t="s">
        <v>7</v>
      </c>
      <c r="C40" s="38">
        <v>0.21</v>
      </c>
    </row>
    <row r="41" spans="1:19" s="8" customFormat="1" x14ac:dyDescent="0.2">
      <c r="A41" s="29"/>
      <c r="B41" s="13" t="s">
        <v>3</v>
      </c>
      <c r="C41" s="38">
        <v>0.20100000000000001</v>
      </c>
    </row>
    <row r="42" spans="1:19" s="8" customFormat="1" x14ac:dyDescent="0.2">
      <c r="A42" s="29"/>
      <c r="B42" s="13" t="s">
        <v>1</v>
      </c>
      <c r="C42" s="38">
        <v>0.189</v>
      </c>
    </row>
    <row r="43" spans="1:19" s="8" customFormat="1" x14ac:dyDescent="0.2">
      <c r="A43" s="29"/>
      <c r="B43" s="13" t="s">
        <v>222</v>
      </c>
      <c r="C43" s="38">
        <v>0.182</v>
      </c>
    </row>
    <row r="44" spans="1:19" s="8" customFormat="1" x14ac:dyDescent="0.2">
      <c r="A44" s="29"/>
      <c r="B44" s="13" t="s">
        <v>4</v>
      </c>
      <c r="C44" s="38">
        <v>0.06</v>
      </c>
    </row>
    <row r="45" spans="1:19" s="8" customFormat="1" x14ac:dyDescent="0.2">
      <c r="A45" s="29"/>
      <c r="B45" s="13" t="s">
        <v>238</v>
      </c>
      <c r="C45" s="38">
        <v>0.28999999999999998</v>
      </c>
    </row>
    <row r="46" spans="1:19" x14ac:dyDescent="0.2">
      <c r="B46" s="10"/>
      <c r="C46" s="8"/>
      <c r="D46" s="8"/>
      <c r="E46" s="8"/>
      <c r="F46" s="8"/>
      <c r="G46" s="8"/>
    </row>
    <row r="47" spans="1:19" x14ac:dyDescent="0.2">
      <c r="B47" s="10"/>
      <c r="C47" s="8"/>
      <c r="D47" s="8"/>
      <c r="E47" s="8"/>
      <c r="F47" s="8"/>
      <c r="G47" s="8"/>
    </row>
    <row r="48" spans="1:19" x14ac:dyDescent="0.2">
      <c r="B48" s="10"/>
      <c r="C48" s="8"/>
      <c r="D48" s="8"/>
      <c r="E48" s="8"/>
      <c r="F48" s="8"/>
      <c r="G48" s="8"/>
    </row>
    <row r="49" spans="1:19" s="8" customFormat="1" ht="28.5" customHeight="1" x14ac:dyDescent="0.2">
      <c r="A49" s="29"/>
      <c r="B49" s="278" t="s">
        <v>336</v>
      </c>
      <c r="C49" s="27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8" customFormat="1" x14ac:dyDescent="0.2">
      <c r="A50" s="29"/>
      <c r="B50" s="329" t="s">
        <v>85</v>
      </c>
      <c r="C50" s="330">
        <v>2023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8" customFormat="1" x14ac:dyDescent="0.2">
      <c r="A51" s="29"/>
      <c r="B51" s="13" t="s">
        <v>4</v>
      </c>
      <c r="C51" s="38">
        <v>0.158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8" customFormat="1" x14ac:dyDescent="0.2">
      <c r="A52" s="29"/>
      <c r="B52" s="13" t="s">
        <v>56</v>
      </c>
      <c r="C52" s="38">
        <v>0.156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8" customFormat="1" x14ac:dyDescent="0.2">
      <c r="A53" s="29"/>
      <c r="B53" s="13" t="s">
        <v>337</v>
      </c>
      <c r="C53" s="38">
        <v>0.12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8" customFormat="1" x14ac:dyDescent="0.2">
      <c r="A54" s="29"/>
      <c r="B54" s="13" t="s">
        <v>3</v>
      </c>
      <c r="C54" s="38">
        <v>0.105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8" customFormat="1" x14ac:dyDescent="0.2">
      <c r="A55" s="29"/>
      <c r="B55" s="13" t="s">
        <v>67</v>
      </c>
      <c r="C55" s="38">
        <v>9.6000000000000002E-2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8" customFormat="1" x14ac:dyDescent="0.2">
      <c r="A56" s="29"/>
      <c r="B56" s="13" t="s">
        <v>190</v>
      </c>
      <c r="C56" s="38">
        <v>9.4E-2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8" customFormat="1" x14ac:dyDescent="0.2">
      <c r="A57" s="29"/>
      <c r="B57" s="13" t="s">
        <v>222</v>
      </c>
      <c r="C57" s="38">
        <v>8.7999999999999995E-2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8" customFormat="1" x14ac:dyDescent="0.2">
      <c r="A58" s="29"/>
      <c r="B58" s="13" t="s">
        <v>1</v>
      </c>
      <c r="C58" s="38">
        <v>7.3999999999999996E-2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" customFormat="1" x14ac:dyDescent="0.2">
      <c r="A59" s="29"/>
      <c r="B59" s="13" t="s">
        <v>6</v>
      </c>
      <c r="C59" s="38">
        <v>7.2999999999999995E-2</v>
      </c>
    </row>
    <row r="60" spans="1:19" s="1" customFormat="1" x14ac:dyDescent="0.2">
      <c r="A60" s="29"/>
      <c r="B60" s="13" t="s">
        <v>137</v>
      </c>
      <c r="C60" s="38">
        <v>5.1999999999999998E-2</v>
      </c>
    </row>
    <row r="61" spans="1:19" s="8" customFormat="1" x14ac:dyDescent="0.2">
      <c r="A61" s="29"/>
      <c r="B61" s="13" t="s">
        <v>7</v>
      </c>
      <c r="C61" s="38">
        <v>3.1E-2</v>
      </c>
    </row>
    <row r="62" spans="1:19" s="8" customFormat="1" x14ac:dyDescent="0.2">
      <c r="A62" s="29"/>
      <c r="B62" s="13" t="s">
        <v>238</v>
      </c>
      <c r="C62" s="38">
        <v>0.08</v>
      </c>
    </row>
    <row r="63" spans="1:19" x14ac:dyDescent="0.2">
      <c r="B63" s="10"/>
      <c r="C63" s="8"/>
      <c r="D63" s="8"/>
      <c r="E63" s="8"/>
      <c r="F63" s="8"/>
      <c r="G63" s="8"/>
    </row>
    <row r="64" spans="1:19" ht="29.25" customHeight="1" x14ac:dyDescent="0.2">
      <c r="B64" s="279" t="s">
        <v>338</v>
      </c>
      <c r="C64" s="279"/>
      <c r="D64" s="8"/>
      <c r="E64" s="8"/>
      <c r="F64" s="8"/>
      <c r="G64" s="8"/>
    </row>
    <row r="65" spans="2:7" x14ac:dyDescent="0.2">
      <c r="B65" s="331" t="s">
        <v>186</v>
      </c>
      <c r="C65" s="304">
        <v>2023</v>
      </c>
      <c r="D65" s="92"/>
      <c r="E65" s="92"/>
    </row>
    <row r="66" spans="2:7" x14ac:dyDescent="0.2">
      <c r="B66" s="14" t="s">
        <v>27</v>
      </c>
      <c r="C66" s="20">
        <v>0.82199999999999995</v>
      </c>
      <c r="D66" s="92"/>
      <c r="E66" s="92"/>
    </row>
    <row r="67" spans="2:7" x14ac:dyDescent="0.2">
      <c r="B67" s="14" t="s">
        <v>218</v>
      </c>
      <c r="C67" s="20">
        <v>0.68899999999999995</v>
      </c>
      <c r="D67" s="92"/>
      <c r="E67" s="92"/>
    </row>
    <row r="68" spans="2:7" x14ac:dyDescent="0.2">
      <c r="B68" s="14" t="s">
        <v>24</v>
      </c>
      <c r="C68" s="20">
        <v>0.378</v>
      </c>
      <c r="D68" s="92"/>
      <c r="E68" s="92"/>
    </row>
    <row r="69" spans="2:7" x14ac:dyDescent="0.2">
      <c r="B69" s="14" t="s">
        <v>16</v>
      </c>
      <c r="C69" s="20">
        <v>0.28899999999999998</v>
      </c>
      <c r="D69" s="92"/>
      <c r="E69" s="92"/>
    </row>
    <row r="70" spans="2:7" x14ac:dyDescent="0.2">
      <c r="B70" s="14" t="s">
        <v>26</v>
      </c>
      <c r="C70" s="20">
        <v>0.13300000000000001</v>
      </c>
      <c r="D70" s="92"/>
      <c r="E70" s="92"/>
    </row>
    <row r="71" spans="2:7" x14ac:dyDescent="0.2">
      <c r="B71" s="14" t="s">
        <v>23</v>
      </c>
      <c r="C71" s="20">
        <v>8.8999999999999996E-2</v>
      </c>
      <c r="D71" s="92"/>
      <c r="E71" s="92"/>
    </row>
    <row r="72" spans="2:7" x14ac:dyDescent="0.2">
      <c r="B72" s="14" t="s">
        <v>339</v>
      </c>
      <c r="C72" s="20">
        <v>4.3999999999999997E-2</v>
      </c>
      <c r="D72" s="48"/>
      <c r="E72" s="48"/>
    </row>
    <row r="73" spans="2:7" x14ac:dyDescent="0.2">
      <c r="B73" s="14" t="s">
        <v>52</v>
      </c>
      <c r="C73" s="20">
        <v>0.13300000000000001</v>
      </c>
      <c r="D73" s="48"/>
      <c r="E73" s="48"/>
    </row>
    <row r="74" spans="2:7" x14ac:dyDescent="0.2">
      <c r="B74" s="14" t="s">
        <v>25</v>
      </c>
      <c r="C74" s="20">
        <v>0.111</v>
      </c>
      <c r="D74" s="48"/>
      <c r="E74" s="48"/>
    </row>
    <row r="75" spans="2:7" x14ac:dyDescent="0.2">
      <c r="B75" s="14" t="s">
        <v>340</v>
      </c>
      <c r="C75" s="20">
        <v>2.1999999999999999E-2</v>
      </c>
      <c r="D75" s="48"/>
      <c r="E75" s="48"/>
    </row>
    <row r="77" spans="2:7" ht="29.25" customHeight="1" x14ac:dyDescent="0.2">
      <c r="B77" s="279" t="s">
        <v>341</v>
      </c>
      <c r="C77" s="279"/>
      <c r="D77" s="8"/>
      <c r="E77" s="8"/>
      <c r="F77" s="8"/>
      <c r="G77" s="8"/>
    </row>
    <row r="78" spans="2:7" x14ac:dyDescent="0.2">
      <c r="B78" s="332" t="s">
        <v>185</v>
      </c>
      <c r="C78" s="300">
        <v>2023</v>
      </c>
      <c r="D78" s="335"/>
      <c r="E78" s="92"/>
      <c r="F78" s="1"/>
    </row>
    <row r="79" spans="2:7" x14ac:dyDescent="0.2">
      <c r="B79" s="14" t="s">
        <v>220</v>
      </c>
      <c r="C79" s="66">
        <v>0.42</v>
      </c>
      <c r="D79" s="335"/>
      <c r="E79" s="92"/>
      <c r="F79" s="1"/>
    </row>
    <row r="80" spans="2:7" ht="25.5" x14ac:dyDescent="0.2">
      <c r="B80" s="14" t="s">
        <v>72</v>
      </c>
      <c r="C80" s="66">
        <v>0.36</v>
      </c>
      <c r="D80" s="335"/>
      <c r="E80" s="92"/>
      <c r="F80" s="1"/>
    </row>
    <row r="81" spans="2:6" x14ac:dyDescent="0.2">
      <c r="B81" s="14" t="s">
        <v>143</v>
      </c>
      <c r="C81" s="67">
        <v>0.31343283582089554</v>
      </c>
      <c r="D81" s="335"/>
      <c r="E81" s="92"/>
      <c r="F81" s="1"/>
    </row>
    <row r="82" spans="2:6" x14ac:dyDescent="0.2">
      <c r="B82" s="14" t="s">
        <v>71</v>
      </c>
      <c r="C82" s="67">
        <v>0.22</v>
      </c>
      <c r="D82" s="335"/>
      <c r="E82" s="92"/>
      <c r="F82" s="1"/>
    </row>
    <row r="83" spans="2:6" x14ac:dyDescent="0.2">
      <c r="B83" s="14" t="s">
        <v>70</v>
      </c>
      <c r="C83" s="67">
        <v>0.11</v>
      </c>
      <c r="D83" s="334"/>
      <c r="E83" s="48"/>
      <c r="F83" s="1"/>
    </row>
    <row r="84" spans="2:6" x14ac:dyDescent="0.2">
      <c r="B84" s="14" t="s">
        <v>219</v>
      </c>
      <c r="C84" s="67">
        <v>0.11</v>
      </c>
      <c r="D84" s="334"/>
      <c r="E84" s="48"/>
      <c r="F84" s="1"/>
    </row>
    <row r="85" spans="2:6" x14ac:dyDescent="0.2">
      <c r="B85" s="44" t="s">
        <v>69</v>
      </c>
      <c r="C85" s="66">
        <v>0.09</v>
      </c>
      <c r="D85" s="334"/>
      <c r="E85" s="48"/>
      <c r="F85" s="1"/>
    </row>
    <row r="86" spans="2:6" x14ac:dyDescent="0.2">
      <c r="B86" s="14" t="s">
        <v>5</v>
      </c>
      <c r="C86" s="67">
        <v>0.09</v>
      </c>
      <c r="D86" s="334"/>
      <c r="E86" s="48"/>
      <c r="F86" s="1"/>
    </row>
    <row r="88" spans="2:6" ht="15" customHeight="1" x14ac:dyDescent="0.2">
      <c r="B88" s="279" t="s">
        <v>342</v>
      </c>
      <c r="C88" s="279"/>
      <c r="D88" s="279"/>
    </row>
    <row r="89" spans="2:6" ht="12.95" customHeight="1" x14ac:dyDescent="0.2">
      <c r="B89" s="279"/>
      <c r="C89" s="279"/>
      <c r="D89" s="279"/>
    </row>
    <row r="90" spans="2:6" x14ac:dyDescent="0.2">
      <c r="B90" s="332" t="s">
        <v>96</v>
      </c>
      <c r="C90" s="300">
        <v>2023</v>
      </c>
      <c r="D90" s="333">
        <v>2022</v>
      </c>
    </row>
    <row r="91" spans="2:6" x14ac:dyDescent="0.2">
      <c r="B91" s="44" t="s">
        <v>89</v>
      </c>
      <c r="C91" s="66">
        <v>0.92</v>
      </c>
      <c r="D91" s="66">
        <v>0.83</v>
      </c>
    </row>
    <row r="92" spans="2:6" x14ac:dyDescent="0.2">
      <c r="B92" s="14" t="s">
        <v>88</v>
      </c>
      <c r="C92" s="67">
        <v>0.06</v>
      </c>
      <c r="D92" s="66">
        <v>0.17</v>
      </c>
    </row>
    <row r="93" spans="2:6" x14ac:dyDescent="0.2">
      <c r="B93" s="14" t="s">
        <v>90</v>
      </c>
      <c r="C93" s="67">
        <v>0.02</v>
      </c>
      <c r="D93" s="66">
        <v>0</v>
      </c>
    </row>
    <row r="94" spans="2:6" x14ac:dyDescent="0.2">
      <c r="B94" s="14" t="s">
        <v>91</v>
      </c>
      <c r="C94" s="67">
        <v>0</v>
      </c>
      <c r="D94" s="66">
        <v>0</v>
      </c>
    </row>
  </sheetData>
  <sortState xmlns:xlrd2="http://schemas.microsoft.com/office/spreadsheetml/2017/richdata2" ref="B73:D82">
    <sortCondition descending="1" ref="C73:C82"/>
  </sortState>
  <mergeCells count="8">
    <mergeCell ref="B16:C16"/>
    <mergeCell ref="B2:C2"/>
    <mergeCell ref="B10:C11"/>
    <mergeCell ref="B88:D89"/>
    <mergeCell ref="B77:C77"/>
    <mergeCell ref="B32:C32"/>
    <mergeCell ref="B49:C49"/>
    <mergeCell ref="B64:C64"/>
  </mergeCells>
  <pageMargins left="0.7" right="0.7" top="0.75" bottom="0.75" header="0.3" footer="0.3"/>
  <pageSetup paperSize="9" orientation="portrait" r:id="rId1"/>
  <headerFooter>
    <oddHeader>&amp;CTabelas Estudo Benchmarking 2024
Melhoria Contínua</oddHeader>
  </headerFooter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O39"/>
  <sheetViews>
    <sheetView showGridLines="0" view="pageLayout" zoomScaleNormal="115" zoomScaleSheetLayoutView="120" workbookViewId="0">
      <selection activeCell="C33" sqref="C33"/>
    </sheetView>
  </sheetViews>
  <sheetFormatPr defaultColWidth="9.140625" defaultRowHeight="12.75" x14ac:dyDescent="0.2"/>
  <cols>
    <col min="1" max="1" width="4.28515625" style="29" customWidth="1"/>
    <col min="2" max="2" width="44.85546875" style="29" customWidth="1"/>
    <col min="3" max="3" width="32.42578125" style="29" customWidth="1"/>
    <col min="4" max="4" width="5.7109375" style="29" customWidth="1"/>
    <col min="5" max="5" width="18.85546875" style="29" customWidth="1"/>
    <col min="6" max="16384" width="9.140625" style="29"/>
  </cols>
  <sheetData>
    <row r="1" spans="1:15" ht="9" customHeight="1" x14ac:dyDescent="0.2"/>
    <row r="2" spans="1:15" s="1" customFormat="1" ht="28.5" customHeight="1" x14ac:dyDescent="0.2">
      <c r="A2" s="29"/>
      <c r="B2" s="283" t="s">
        <v>343</v>
      </c>
      <c r="C2" s="283"/>
      <c r="D2" s="283"/>
    </row>
    <row r="3" spans="1:15" s="1" customFormat="1" x14ac:dyDescent="0.2">
      <c r="A3" s="29"/>
      <c r="B3" s="336" t="s">
        <v>85</v>
      </c>
      <c r="C3" s="315">
        <v>2023</v>
      </c>
      <c r="E3" s="29"/>
      <c r="F3" s="29"/>
    </row>
    <row r="4" spans="1:15" s="1" customFormat="1" x14ac:dyDescent="0.2">
      <c r="A4" s="29"/>
      <c r="B4" s="337" t="s">
        <v>344</v>
      </c>
      <c r="C4" s="339">
        <v>5.2999999999999999E-2</v>
      </c>
      <c r="E4" s="29"/>
      <c r="F4" s="29"/>
    </row>
    <row r="5" spans="1:15" s="1" customFormat="1" x14ac:dyDescent="0.2">
      <c r="A5" s="29"/>
      <c r="B5" s="338" t="s">
        <v>345</v>
      </c>
      <c r="C5" s="340">
        <v>0.105</v>
      </c>
      <c r="E5" s="29"/>
      <c r="F5" s="29"/>
    </row>
    <row r="6" spans="1:15" s="1" customFormat="1" x14ac:dyDescent="0.2">
      <c r="A6" s="29"/>
      <c r="B6" s="338" t="s">
        <v>346</v>
      </c>
      <c r="C6" s="340">
        <v>0.52600000000000002</v>
      </c>
      <c r="E6" s="29"/>
      <c r="F6" s="29"/>
    </row>
    <row r="7" spans="1:15" s="1" customFormat="1" x14ac:dyDescent="0.2">
      <c r="A7" s="29"/>
      <c r="B7" s="338" t="s">
        <v>347</v>
      </c>
      <c r="C7" s="340">
        <v>0.316</v>
      </c>
      <c r="E7" s="29"/>
      <c r="F7" s="29"/>
    </row>
    <row r="8" spans="1:15" s="1" customFormat="1" ht="11.25" customHeight="1" x14ac:dyDescent="0.2">
      <c r="A8" s="29"/>
      <c r="B8" s="7"/>
      <c r="C8" s="7"/>
      <c r="D8" s="15"/>
    </row>
    <row r="9" spans="1:15" s="1" customFormat="1" x14ac:dyDescent="0.2">
      <c r="A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5" s="1" customFormat="1" ht="18" customHeight="1" x14ac:dyDescent="0.2">
      <c r="A10" s="29"/>
      <c r="B10" s="283" t="s">
        <v>348</v>
      </c>
      <c r="C10" s="283"/>
      <c r="D10" s="283"/>
      <c r="E10" s="29"/>
      <c r="F10" s="29"/>
      <c r="G10" s="29"/>
      <c r="H10" s="29"/>
      <c r="I10" s="29"/>
      <c r="J10" s="29"/>
      <c r="K10" s="29"/>
      <c r="L10" s="29"/>
      <c r="M10" s="29"/>
      <c r="N10" s="31"/>
    </row>
    <row r="11" spans="1:15" s="1" customFormat="1" x14ac:dyDescent="0.2">
      <c r="A11" s="29"/>
      <c r="B11" s="336" t="s">
        <v>30</v>
      </c>
      <c r="C11" s="315">
        <v>2023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1"/>
    </row>
    <row r="12" spans="1:15" s="1" customFormat="1" x14ac:dyDescent="0.2">
      <c r="A12" s="29"/>
      <c r="B12" s="34" t="s">
        <v>5</v>
      </c>
      <c r="C12" s="46">
        <v>1.6527999999999998E-2</v>
      </c>
      <c r="E12" s="29"/>
      <c r="F12" s="29"/>
      <c r="G12" s="54"/>
      <c r="H12" s="29"/>
      <c r="I12" s="29"/>
      <c r="J12" s="29"/>
      <c r="K12" s="29"/>
      <c r="L12" s="29"/>
      <c r="M12" s="29"/>
      <c r="N12" s="29"/>
      <c r="O12" s="31"/>
    </row>
    <row r="13" spans="1:15" s="1" customFormat="1" x14ac:dyDescent="0.2">
      <c r="A13" s="29"/>
      <c r="B13" s="34" t="s">
        <v>54</v>
      </c>
      <c r="C13" s="47">
        <v>0.05</v>
      </c>
      <c r="E13" s="29"/>
      <c r="F13" s="29"/>
      <c r="G13" s="54"/>
      <c r="H13" s="29"/>
      <c r="I13" s="29"/>
      <c r="J13" s="29"/>
      <c r="K13" s="29"/>
      <c r="L13" s="29"/>
      <c r="M13" s="29"/>
      <c r="N13" s="29"/>
      <c r="O13" s="31"/>
    </row>
    <row r="14" spans="1:15" s="1" customFormat="1" x14ac:dyDescent="0.2">
      <c r="A14" s="29"/>
      <c r="B14" s="34" t="s">
        <v>19</v>
      </c>
      <c r="C14" s="47">
        <v>0.06</v>
      </c>
      <c r="E14" s="29"/>
      <c r="F14" s="29"/>
      <c r="G14" s="54"/>
      <c r="H14" s="29"/>
      <c r="I14" s="29"/>
      <c r="J14" s="29"/>
      <c r="K14" s="29"/>
      <c r="L14" s="29"/>
      <c r="M14" s="29"/>
      <c r="N14" s="29"/>
      <c r="O14" s="31"/>
    </row>
    <row r="15" spans="1:15" s="1" customFormat="1" x14ac:dyDescent="0.2">
      <c r="A15" s="29"/>
      <c r="B15" s="34" t="s">
        <v>55</v>
      </c>
      <c r="C15" s="32">
        <v>0.06</v>
      </c>
      <c r="E15" s="29"/>
      <c r="F15" s="29"/>
      <c r="G15" s="54"/>
      <c r="H15" s="29"/>
      <c r="I15" s="29"/>
      <c r="J15" s="29"/>
      <c r="K15" s="29"/>
      <c r="L15" s="29"/>
      <c r="M15" s="29"/>
      <c r="N15" s="29"/>
      <c r="O15" s="31"/>
    </row>
    <row r="16" spans="1:15" s="1" customFormat="1" x14ac:dyDescent="0.2">
      <c r="A16" s="29"/>
      <c r="B16" s="34" t="s">
        <v>53</v>
      </c>
      <c r="C16" s="32">
        <v>0.81</v>
      </c>
      <c r="E16" s="29"/>
      <c r="F16" s="29"/>
      <c r="G16" s="54"/>
      <c r="H16" s="29"/>
      <c r="I16" s="29"/>
      <c r="J16" s="29"/>
      <c r="K16" s="29"/>
      <c r="L16" s="29"/>
      <c r="M16" s="29"/>
      <c r="N16" s="29"/>
    </row>
    <row r="17" spans="1:14" s="7" customForma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9" spans="1:14" ht="24" customHeight="1" x14ac:dyDescent="0.2">
      <c r="B19" s="283" t="s">
        <v>349</v>
      </c>
      <c r="C19" s="283"/>
      <c r="D19" s="283"/>
    </row>
    <row r="20" spans="1:14" x14ac:dyDescent="0.2">
      <c r="B20" s="341" t="s">
        <v>41</v>
      </c>
      <c r="C20" s="315" t="s">
        <v>350</v>
      </c>
    </row>
    <row r="21" spans="1:14" x14ac:dyDescent="0.2">
      <c r="B21" s="342">
        <v>2020</v>
      </c>
      <c r="C21" s="343">
        <v>2.27</v>
      </c>
    </row>
    <row r="22" spans="1:14" x14ac:dyDescent="0.2">
      <c r="B22" s="342">
        <v>2021</v>
      </c>
      <c r="C22" s="343">
        <v>2.42</v>
      </c>
    </row>
    <row r="23" spans="1:14" x14ac:dyDescent="0.2">
      <c r="B23" s="342">
        <v>2022</v>
      </c>
      <c r="C23" s="343">
        <v>2.15</v>
      </c>
    </row>
    <row r="24" spans="1:14" x14ac:dyDescent="0.2">
      <c r="B24" s="342">
        <v>2023</v>
      </c>
      <c r="C24" s="343">
        <v>2.2400000000000002</v>
      </c>
    </row>
    <row r="25" spans="1:14" x14ac:dyDescent="0.2">
      <c r="B25" s="16"/>
      <c r="C25" s="16"/>
      <c r="D25" s="16"/>
    </row>
    <row r="26" spans="1:14" x14ac:dyDescent="0.2">
      <c r="B26" s="16"/>
      <c r="C26" s="16"/>
      <c r="D26" s="16"/>
    </row>
    <row r="27" spans="1:14" s="35" customFormat="1" ht="26.25" customHeight="1" x14ac:dyDescent="0.2">
      <c r="A27" s="29"/>
      <c r="B27" s="283" t="s">
        <v>351</v>
      </c>
      <c r="C27" s="283"/>
      <c r="D27" s="283"/>
    </row>
    <row r="28" spans="1:14" x14ac:dyDescent="0.2">
      <c r="B28" s="341" t="s">
        <v>41</v>
      </c>
      <c r="C28" s="315" t="s">
        <v>350</v>
      </c>
    </row>
    <row r="29" spans="1:14" x14ac:dyDescent="0.2">
      <c r="B29" s="342">
        <v>2020</v>
      </c>
      <c r="C29" s="343">
        <v>2.75</v>
      </c>
    </row>
    <row r="30" spans="1:14" x14ac:dyDescent="0.2">
      <c r="B30" s="342">
        <v>2021</v>
      </c>
      <c r="C30" s="343">
        <v>2.66</v>
      </c>
    </row>
    <row r="31" spans="1:14" x14ac:dyDescent="0.2">
      <c r="B31" s="342">
        <v>2022</v>
      </c>
      <c r="C31" s="343">
        <v>3.77</v>
      </c>
    </row>
    <row r="32" spans="1:14" x14ac:dyDescent="0.2">
      <c r="B32" s="342">
        <v>2023</v>
      </c>
      <c r="C32" s="343">
        <v>3.08</v>
      </c>
    </row>
    <row r="33" spans="2:4" x14ac:dyDescent="0.2">
      <c r="B33" s="344"/>
      <c r="C33" s="345"/>
      <c r="D33" s="344"/>
    </row>
    <row r="34" spans="2:4" x14ac:dyDescent="0.2">
      <c r="B34" s="346"/>
      <c r="C34" s="347"/>
      <c r="D34" s="344"/>
    </row>
    <row r="35" spans="2:4" x14ac:dyDescent="0.2">
      <c r="B35" s="346"/>
      <c r="C35" s="347"/>
      <c r="D35" s="344"/>
    </row>
    <row r="36" spans="2:4" x14ac:dyDescent="0.2">
      <c r="B36" s="346"/>
      <c r="C36" s="347"/>
      <c r="D36" s="344"/>
    </row>
    <row r="39" spans="2:4" x14ac:dyDescent="0.2">
      <c r="B39" s="12"/>
      <c r="C39" s="12"/>
      <c r="D39" s="1"/>
    </row>
  </sheetData>
  <sortState xmlns:xlrd2="http://schemas.microsoft.com/office/spreadsheetml/2017/richdata2" ref="B39:D45">
    <sortCondition descending="1" ref="D39:D45"/>
  </sortState>
  <mergeCells count="4">
    <mergeCell ref="B19:D19"/>
    <mergeCell ref="B27:D27"/>
    <mergeCell ref="B10:D10"/>
    <mergeCell ref="B2:D2"/>
  </mergeCells>
  <pageMargins left="0.7" right="0.7" top="0.75" bottom="0.75" header="0.3" footer="0.3"/>
  <pageSetup paperSize="9" scale="93" orientation="portrait" r:id="rId1"/>
  <headerFooter>
    <oddHeader>&amp;CTabelas Estudo Benchmarking 2024
Dados Financeiros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6D4CE1D5103428F44BD3182ED1693" ma:contentTypeVersion="4" ma:contentTypeDescription="Create a new document." ma:contentTypeScope="" ma:versionID="ca65533da904441ecbf2f8f63d97ae79">
  <xsd:schema xmlns:xsd="http://www.w3.org/2001/XMLSchema" xmlns:xs="http://www.w3.org/2001/XMLSchema" xmlns:p="http://schemas.microsoft.com/office/2006/metadata/properties" xmlns:ns2="245a226e-2597-436b-974e-ab021620906e" targetNamespace="http://schemas.microsoft.com/office/2006/metadata/properties" ma:root="true" ma:fieldsID="2e582fd5facc2f62a67a789f9f9814ed" ns2:_="">
    <xsd:import namespace="245a226e-2597-436b-974e-ab02162090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a226e-2597-436b-974e-ab02162090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6EDE6-50EB-4810-A91B-6D73A720AE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47A55-EE27-4FF9-BEDB-43F239BBA168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245a226e-2597-436b-974e-ab021620906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C51D2D1-8832-4E94-8E5F-122F1FC2C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5a226e-2597-436b-974e-ab02162090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Caracterização da amostra</vt:lpstr>
      <vt:lpstr>Performance Operacional</vt:lpstr>
      <vt:lpstr>Recursos Humanos</vt:lpstr>
      <vt:lpstr>Políticas e beneficios</vt:lpstr>
      <vt:lpstr>Recurso ao Outsourcing</vt:lpstr>
      <vt:lpstr>Tecnologia</vt:lpstr>
      <vt:lpstr>Melhoria Contínua</vt:lpstr>
      <vt:lpstr>Dados Financeiros</vt:lpstr>
      <vt:lpstr>'Caracterização da amostra'!Área_de_Impressão</vt:lpstr>
      <vt:lpstr>'Dados Financeiros'!Área_de_Impressão</vt:lpstr>
      <vt:lpstr>'Melhoria Contínua'!Área_de_Impressão</vt:lpstr>
      <vt:lpstr>'Performance Operacional'!Área_de_Impressão</vt:lpstr>
      <vt:lpstr>'Políticas e beneficios'!Área_de_Impressão</vt:lpstr>
      <vt:lpstr>'Recurso ao Outsourcing'!Área_de_Impressão</vt:lpstr>
      <vt:lpstr>'Recursos Humanos'!Área_de_Impressão</vt:lpstr>
      <vt:lpstr>Tecnologia!Área_de_Impressão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Santos, Merces</dc:creator>
  <cp:lastModifiedBy>jorge pires</cp:lastModifiedBy>
  <cp:lastPrinted>2024-06-14T09:24:01Z</cp:lastPrinted>
  <dcterms:created xsi:type="dcterms:W3CDTF">2014-04-14T14:33:46Z</dcterms:created>
  <dcterms:modified xsi:type="dcterms:W3CDTF">2024-07-28T16:05:29Z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0x0101006046D4CE1D5103428F44BD3182ED1693</vt:lpwstr>
  </property>
</Properties>
</file>